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H:\INV - Plánované\Nový zdroj - KGJ\333úprava výkaz výmer\H2 - CELKOVÉ NÁKLADY STAVBY - T10\VV_D2- SO11_12_13\"/>
    </mc:Choice>
  </mc:AlternateContent>
  <xr:revisionPtr revIDLastSave="0" documentId="13_ncr:1_{A339CBE2-5B1B-4A32-9B8D-388015722E5E}" xr6:coauthVersionLast="47" xr6:coauthVersionMax="47" xr10:uidLastSave="{00000000-0000-0000-0000-000000000000}"/>
  <bookViews>
    <workbookView xWindow="38280" yWindow="-120" windowWidth="29040" windowHeight="15840" xr2:uid="{00000000-000D-0000-FFFF-FFFF00000000}"/>
  </bookViews>
  <sheets>
    <sheet name="Rekapitulácia stavby" sheetId="1" r:id="rId1"/>
    <sheet name="11 - SO 11 – REKONŠTRUKCI..." sheetId="2" r:id="rId2"/>
    <sheet name="12 - SO 12 – ÚPRAVY V ROZ..." sheetId="3" r:id="rId3"/>
    <sheet name="13 - SO 13 – ÚPRAVY KÁBLO..." sheetId="4" r:id="rId4"/>
  </sheets>
  <definedNames>
    <definedName name="_xlnm._FilterDatabase" localSheetId="1" hidden="1">'11 - SO 11 – REKONŠTRUKCI...'!$C$140:$K$223</definedName>
    <definedName name="_xlnm._FilterDatabase" localSheetId="2" hidden="1">'12 - SO 12 – ÚPRAVY V ROZ...'!$C$141:$K$188</definedName>
    <definedName name="_xlnm._FilterDatabase" localSheetId="3" hidden="1">'13 - SO 13 – ÚPRAVY KÁBLO...'!$C$139:$K$176</definedName>
    <definedName name="_xlnm.Print_Titles" localSheetId="1">'11 - SO 11 – REKONŠTRUKCI...'!$140:$140</definedName>
    <definedName name="_xlnm.Print_Titles" localSheetId="2">'12 - SO 12 – ÚPRAVY V ROZ...'!$141:$141</definedName>
    <definedName name="_xlnm.Print_Titles" localSheetId="3">'13 - SO 13 – ÚPRAVY KÁBLO...'!$139:$139</definedName>
    <definedName name="_xlnm.Print_Titles" localSheetId="0">'Rekapitulácia stavby'!$92:$92</definedName>
    <definedName name="_xlnm.Print_Area" localSheetId="1">'11 - SO 11 – REKONŠTRUKCI...'!$C$4:$J$43,'11 - SO 11 – REKONŠTRUKCI...'!$C$50:$J$76,'11 - SO 11 – REKONŠTRUKCI...'!$C$82:$J$120,'11 - SO 11 – REKONŠTRUKCI...'!$C$126:$J$223</definedName>
    <definedName name="_xlnm.Print_Area" localSheetId="2">'12 - SO 12 – ÚPRAVY V ROZ...'!$C$4:$J$43,'12 - SO 12 – ÚPRAVY V ROZ...'!$C$50:$J$76,'12 - SO 12 – ÚPRAVY V ROZ...'!$C$82:$J$121,'12 - SO 12 – ÚPRAVY V ROZ...'!$C$127:$J$188</definedName>
    <definedName name="_xlnm.Print_Area" localSheetId="3">'13 - SO 13 – ÚPRAVY KÁBLO...'!$C$4:$J$43,'13 - SO 13 – ÚPRAVY KÁBLO...'!$C$50:$J$76,'13 - SO 13 – ÚPRAVY KÁBLO...'!$C$82:$J$119,'13 - SO 13 – ÚPRAVY KÁBLO...'!$C$125:$J$176</definedName>
    <definedName name="_xlnm.Print_Area" localSheetId="0">'Rekapitulácia stavby'!$D$4:$AO$76,'Rekapitulácia stavby'!$C$82:$AQ$99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K148" i="4" l="1"/>
  <c r="BK142" i="4" s="1"/>
  <c r="BI148" i="4"/>
  <c r="BH148" i="4"/>
  <c r="BG148" i="4"/>
  <c r="BE148" i="4"/>
  <c r="T148" i="4"/>
  <c r="R148" i="4"/>
  <c r="P148" i="4"/>
  <c r="J148" i="4"/>
  <c r="BF148" i="4" s="1"/>
  <c r="BK152" i="3"/>
  <c r="BI152" i="3"/>
  <c r="BH152" i="3"/>
  <c r="BG152" i="3"/>
  <c r="BE152" i="3"/>
  <c r="T152" i="3"/>
  <c r="R152" i="3"/>
  <c r="P152" i="3"/>
  <c r="J152" i="3"/>
  <c r="BF152" i="3" s="1"/>
  <c r="J41" i="4" l="1"/>
  <c r="J40" i="4"/>
  <c r="AY98" i="1" s="1"/>
  <c r="J39" i="4"/>
  <c r="AX98" i="1"/>
  <c r="BI176" i="4"/>
  <c r="BH176" i="4"/>
  <c r="BG176" i="4"/>
  <c r="BE176" i="4"/>
  <c r="BI174" i="4"/>
  <c r="BH174" i="4"/>
  <c r="BG174" i="4"/>
  <c r="BE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7" i="4"/>
  <c r="BH167" i="4"/>
  <c r="BG167" i="4"/>
  <c r="BE167" i="4"/>
  <c r="T167" i="4"/>
  <c r="T166" i="4" s="1"/>
  <c r="R167" i="4"/>
  <c r="R166" i="4" s="1"/>
  <c r="P167" i="4"/>
  <c r="P166" i="4" s="1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T152" i="4" s="1"/>
  <c r="R153" i="4"/>
  <c r="R152" i="4" s="1"/>
  <c r="P153" i="4"/>
  <c r="P152" i="4" s="1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J136" i="4"/>
  <c r="F136" i="4"/>
  <c r="F134" i="4"/>
  <c r="E132" i="4"/>
  <c r="BI117" i="4"/>
  <c r="BH117" i="4"/>
  <c r="BG117" i="4"/>
  <c r="BE117" i="4"/>
  <c r="BI116" i="4"/>
  <c r="BH116" i="4"/>
  <c r="BG116" i="4"/>
  <c r="BF116" i="4"/>
  <c r="BE116" i="4"/>
  <c r="BI115" i="4"/>
  <c r="BH115" i="4"/>
  <c r="BG115" i="4"/>
  <c r="BF115" i="4"/>
  <c r="BE115" i="4"/>
  <c r="BI114" i="4"/>
  <c r="BH114" i="4"/>
  <c r="BG114" i="4"/>
  <c r="BF114" i="4"/>
  <c r="BE114" i="4"/>
  <c r="BI113" i="4"/>
  <c r="BH113" i="4"/>
  <c r="BG113" i="4"/>
  <c r="BF113" i="4"/>
  <c r="BE113" i="4"/>
  <c r="BI112" i="4"/>
  <c r="BH112" i="4"/>
  <c r="BG112" i="4"/>
  <c r="BF112" i="4"/>
  <c r="BE112" i="4"/>
  <c r="J93" i="4"/>
  <c r="F93" i="4"/>
  <c r="F91" i="4"/>
  <c r="E89" i="4"/>
  <c r="J26" i="4"/>
  <c r="E26" i="4"/>
  <c r="J137" i="4" s="1"/>
  <c r="J25" i="4"/>
  <c r="J20" i="4"/>
  <c r="E20" i="4"/>
  <c r="F137" i="4" s="1"/>
  <c r="J19" i="4"/>
  <c r="J14" i="4"/>
  <c r="J91" i="4" s="1"/>
  <c r="E7" i="4"/>
  <c r="E128" i="4"/>
  <c r="J41" i="3"/>
  <c r="J40" i="3"/>
  <c r="AY97" i="1" s="1"/>
  <c r="J39" i="3"/>
  <c r="AX97" i="1" s="1"/>
  <c r="BI188" i="3"/>
  <c r="BH188" i="3"/>
  <c r="BG188" i="3"/>
  <c r="BE188" i="3"/>
  <c r="BI187" i="3"/>
  <c r="BH187" i="3"/>
  <c r="BG187" i="3"/>
  <c r="BE187" i="3"/>
  <c r="BI186" i="3"/>
  <c r="BH186" i="3"/>
  <c r="BG186" i="3"/>
  <c r="BE186" i="3"/>
  <c r="BI185" i="3"/>
  <c r="BH185" i="3"/>
  <c r="BG185" i="3"/>
  <c r="BE185" i="3"/>
  <c r="BI184" i="3"/>
  <c r="BH184" i="3"/>
  <c r="BG184" i="3"/>
  <c r="BE184" i="3"/>
  <c r="BI181" i="3"/>
  <c r="BH181" i="3"/>
  <c r="BG181" i="3"/>
  <c r="BE181" i="3"/>
  <c r="T181" i="3"/>
  <c r="T180" i="3"/>
  <c r="T179" i="3" s="1"/>
  <c r="R181" i="3"/>
  <c r="R180" i="3" s="1"/>
  <c r="R179" i="3" s="1"/>
  <c r="P181" i="3"/>
  <c r="P180" i="3"/>
  <c r="P179" i="3" s="1"/>
  <c r="BI178" i="3"/>
  <c r="BH178" i="3"/>
  <c r="BG178" i="3"/>
  <c r="BE178" i="3"/>
  <c r="T178" i="3"/>
  <c r="T177" i="3" s="1"/>
  <c r="R178" i="3"/>
  <c r="R177" i="3" s="1"/>
  <c r="P178" i="3"/>
  <c r="P177" i="3" s="1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8" i="3"/>
  <c r="BH158" i="3"/>
  <c r="BG158" i="3"/>
  <c r="BE158" i="3"/>
  <c r="T158" i="3"/>
  <c r="T157" i="3" s="1"/>
  <c r="R158" i="3"/>
  <c r="R157" i="3"/>
  <c r="P158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J138" i="3"/>
  <c r="F138" i="3"/>
  <c r="F136" i="3"/>
  <c r="E134" i="3"/>
  <c r="BI119" i="3"/>
  <c r="BH119" i="3"/>
  <c r="BG119" i="3"/>
  <c r="BE119" i="3"/>
  <c r="BI118" i="3"/>
  <c r="BH118" i="3"/>
  <c r="BG118" i="3"/>
  <c r="BF118" i="3"/>
  <c r="BE118" i="3"/>
  <c r="BI117" i="3"/>
  <c r="BH117" i="3"/>
  <c r="BG117" i="3"/>
  <c r="BF117" i="3"/>
  <c r="BE117" i="3"/>
  <c r="BI116" i="3"/>
  <c r="BH116" i="3"/>
  <c r="BG116" i="3"/>
  <c r="BF116" i="3"/>
  <c r="BE116" i="3"/>
  <c r="BI115" i="3"/>
  <c r="BH115" i="3"/>
  <c r="BG115" i="3"/>
  <c r="BF115" i="3"/>
  <c r="BE115" i="3"/>
  <c r="BI114" i="3"/>
  <c r="BH114" i="3"/>
  <c r="BG114" i="3"/>
  <c r="BF114" i="3"/>
  <c r="BE114" i="3"/>
  <c r="J93" i="3"/>
  <c r="F93" i="3"/>
  <c r="F91" i="3"/>
  <c r="E89" i="3"/>
  <c r="J26" i="3"/>
  <c r="E26" i="3"/>
  <c r="J94" i="3" s="1"/>
  <c r="J25" i="3"/>
  <c r="J20" i="3"/>
  <c r="E20" i="3"/>
  <c r="F139" i="3" s="1"/>
  <c r="J19" i="3"/>
  <c r="J14" i="3"/>
  <c r="J136" i="3" s="1"/>
  <c r="E7" i="3"/>
  <c r="E130" i="3"/>
  <c r="J41" i="2"/>
  <c r="J40" i="2"/>
  <c r="AY96" i="1" s="1"/>
  <c r="J39" i="2"/>
  <c r="AX96" i="1"/>
  <c r="BI223" i="2"/>
  <c r="BH223" i="2"/>
  <c r="BG223" i="2"/>
  <c r="BE223" i="2"/>
  <c r="T223" i="2"/>
  <c r="T222" i="2"/>
  <c r="R223" i="2"/>
  <c r="R222" i="2"/>
  <c r="P223" i="2"/>
  <c r="P222" i="2" s="1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J137" i="2"/>
  <c r="F137" i="2"/>
  <c r="F135" i="2"/>
  <c r="E133" i="2"/>
  <c r="BI118" i="2"/>
  <c r="BH118" i="2"/>
  <c r="BG118" i="2"/>
  <c r="BE118" i="2"/>
  <c r="BI117" i="2"/>
  <c r="BH117" i="2"/>
  <c r="BG117" i="2"/>
  <c r="BF117" i="2"/>
  <c r="BE117" i="2"/>
  <c r="BI116" i="2"/>
  <c r="BH116" i="2"/>
  <c r="BG116" i="2"/>
  <c r="BF116" i="2"/>
  <c r="BE116" i="2"/>
  <c r="BI115" i="2"/>
  <c r="BH115" i="2"/>
  <c r="BG115" i="2"/>
  <c r="BF115" i="2"/>
  <c r="BE115" i="2"/>
  <c r="BI114" i="2"/>
  <c r="BH114" i="2"/>
  <c r="BG114" i="2"/>
  <c r="BF114" i="2"/>
  <c r="BE114" i="2"/>
  <c r="BI113" i="2"/>
  <c r="BH113" i="2"/>
  <c r="BG113" i="2"/>
  <c r="BF113" i="2"/>
  <c r="BE113" i="2"/>
  <c r="J93" i="2"/>
  <c r="F93" i="2"/>
  <c r="F91" i="2"/>
  <c r="E89" i="2"/>
  <c r="J26" i="2"/>
  <c r="E26" i="2"/>
  <c r="J138" i="2"/>
  <c r="J25" i="2"/>
  <c r="J20" i="2"/>
  <c r="E20" i="2"/>
  <c r="F94" i="2"/>
  <c r="J19" i="2"/>
  <c r="J14" i="2"/>
  <c r="J135" i="2" s="1"/>
  <c r="E7" i="2"/>
  <c r="E129" i="2" s="1"/>
  <c r="L90" i="1"/>
  <c r="AM90" i="1"/>
  <c r="AM89" i="1"/>
  <c r="L89" i="1"/>
  <c r="AM87" i="1"/>
  <c r="L87" i="1"/>
  <c r="L85" i="1"/>
  <c r="L84" i="1"/>
  <c r="J223" i="2"/>
  <c r="BK220" i="2"/>
  <c r="BK218" i="2"/>
  <c r="J216" i="2"/>
  <c r="BK212" i="2"/>
  <c r="BK209" i="2"/>
  <c r="BK208" i="2"/>
  <c r="J205" i="2"/>
  <c r="BK202" i="2"/>
  <c r="J200" i="2"/>
  <c r="BK198" i="2"/>
  <c r="J194" i="2"/>
  <c r="BK193" i="2"/>
  <c r="J191" i="2"/>
  <c r="BK189" i="2"/>
  <c r="J187" i="2"/>
  <c r="J185" i="2"/>
  <c r="J183" i="2"/>
  <c r="BK181" i="2"/>
  <c r="BK178" i="2"/>
  <c r="J176" i="2"/>
  <c r="BK174" i="2"/>
  <c r="J171" i="2"/>
  <c r="J169" i="2"/>
  <c r="J166" i="2"/>
  <c r="BK165" i="2"/>
  <c r="J163" i="2"/>
  <c r="BK161" i="2"/>
  <c r="BK158" i="2"/>
  <c r="BK155" i="2"/>
  <c r="BK153" i="2"/>
  <c r="J151" i="2"/>
  <c r="J149" i="2"/>
  <c r="BK147" i="2"/>
  <c r="J145" i="2"/>
  <c r="BK223" i="2"/>
  <c r="J221" i="2"/>
  <c r="J220" i="2"/>
  <c r="BK219" i="2"/>
  <c r="BK217" i="2"/>
  <c r="J215" i="2"/>
  <c r="BK213" i="2"/>
  <c r="J212" i="2"/>
  <c r="J209" i="2"/>
  <c r="BK207" i="2"/>
  <c r="J206" i="2"/>
  <c r="J203" i="2"/>
  <c r="BK201" i="2"/>
  <c r="J199" i="2"/>
  <c r="J197" i="2"/>
  <c r="J193" i="2"/>
  <c r="BK191" i="2"/>
  <c r="J189" i="2"/>
  <c r="BK187" i="2"/>
  <c r="BK185" i="2"/>
  <c r="BK183" i="2"/>
  <c r="J181" i="2"/>
  <c r="J178" i="2"/>
  <c r="BK176" i="2"/>
  <c r="J173" i="2"/>
  <c r="BK170" i="2"/>
  <c r="BK167" i="2"/>
  <c r="J165" i="2"/>
  <c r="BK163" i="2"/>
  <c r="BK162" i="2"/>
  <c r="J159" i="2"/>
  <c r="BK157" i="2"/>
  <c r="BK154" i="2"/>
  <c r="J152" i="2"/>
  <c r="J150" i="2"/>
  <c r="BK149" i="2"/>
  <c r="J147" i="2"/>
  <c r="BK144" i="2"/>
  <c r="BK188" i="3"/>
  <c r="BK185" i="3"/>
  <c r="BK184" i="3"/>
  <c r="J178" i="3"/>
  <c r="BK175" i="3"/>
  <c r="BK172" i="3"/>
  <c r="J170" i="3"/>
  <c r="J167" i="3"/>
  <c r="J165" i="3"/>
  <c r="BK162" i="3"/>
  <c r="J160" i="3"/>
  <c r="J156" i="3"/>
  <c r="BK151" i="3"/>
  <c r="BK149" i="3"/>
  <c r="J147" i="3"/>
  <c r="J145" i="3"/>
  <c r="J187" i="3"/>
  <c r="J185" i="3"/>
  <c r="J181" i="3"/>
  <c r="BK176" i="3"/>
  <c r="J175" i="3"/>
  <c r="J173" i="3"/>
  <c r="J171" i="3"/>
  <c r="J169" i="3"/>
  <c r="J166" i="3"/>
  <c r="BK164" i="3"/>
  <c r="J161" i="3"/>
  <c r="BK158" i="3"/>
  <c r="J155" i="3"/>
  <c r="J151" i="3"/>
  <c r="J149" i="3"/>
  <c r="BK148" i="3"/>
  <c r="J146" i="3"/>
  <c r="BK174" i="4"/>
  <c r="BK171" i="4"/>
  <c r="J167" i="4"/>
  <c r="J164" i="4"/>
  <c r="J163" i="4"/>
  <c r="BK161" i="4"/>
  <c r="J159" i="4"/>
  <c r="BK156" i="4"/>
  <c r="J151" i="4"/>
  <c r="BK147" i="4"/>
  <c r="J146" i="4"/>
  <c r="J144" i="4"/>
  <c r="J176" i="4"/>
  <c r="J173" i="4"/>
  <c r="J170" i="4"/>
  <c r="J165" i="4"/>
  <c r="BK163" i="4"/>
  <c r="J162" i="4"/>
  <c r="BK159" i="4"/>
  <c r="J156" i="4"/>
  <c r="J153" i="4"/>
  <c r="J147" i="4"/>
  <c r="BK145" i="4"/>
  <c r="BK144" i="4"/>
  <c r="BK221" i="2"/>
  <c r="J219" i="2"/>
  <c r="J217" i="2"/>
  <c r="BK215" i="2"/>
  <c r="J211" i="2"/>
  <c r="J207" i="2"/>
  <c r="BK206" i="2"/>
  <c r="J204" i="2"/>
  <c r="BK203" i="2"/>
  <c r="J201" i="2"/>
  <c r="BK199" i="2"/>
  <c r="BK197" i="2"/>
  <c r="BK192" i="2"/>
  <c r="J190" i="2"/>
  <c r="J188" i="2"/>
  <c r="BK186" i="2"/>
  <c r="BK184" i="2"/>
  <c r="BK182" i="2"/>
  <c r="BK179" i="2"/>
  <c r="BK177" i="2"/>
  <c r="BK175" i="2"/>
  <c r="BK173" i="2"/>
  <c r="J170" i="2"/>
  <c r="J167" i="2"/>
  <c r="J164" i="2"/>
  <c r="J162" i="2"/>
  <c r="BK160" i="2"/>
  <c r="BK159" i="2"/>
  <c r="J157" i="2"/>
  <c r="J154" i="2"/>
  <c r="BK152" i="2"/>
  <c r="BK150" i="2"/>
  <c r="BK148" i="2"/>
  <c r="J146" i="2"/>
  <c r="J144" i="2"/>
  <c r="AS95" i="1"/>
  <c r="J218" i="2"/>
  <c r="BK216" i="2"/>
  <c r="J213" i="2"/>
  <c r="BK211" i="2"/>
  <c r="J208" i="2"/>
  <c r="BK205" i="2"/>
  <c r="BK204" i="2"/>
  <c r="J202" i="2"/>
  <c r="BK200" i="2"/>
  <c r="J198" i="2"/>
  <c r="BK194" i="2"/>
  <c r="J192" i="2"/>
  <c r="BK190" i="2"/>
  <c r="BK188" i="2"/>
  <c r="J186" i="2"/>
  <c r="J184" i="2"/>
  <c r="J182" i="2"/>
  <c r="J179" i="2"/>
  <c r="J177" i="2"/>
  <c r="J175" i="2"/>
  <c r="J174" i="2"/>
  <c r="BK171" i="2"/>
  <c r="BK169" i="2"/>
  <c r="BK166" i="2"/>
  <c r="BK164" i="2"/>
  <c r="J161" i="2"/>
  <c r="J160" i="2"/>
  <c r="J158" i="2"/>
  <c r="J155" i="2"/>
  <c r="J153" i="2"/>
  <c r="BK151" i="2"/>
  <c r="J148" i="2"/>
  <c r="BK146" i="2"/>
  <c r="BK145" i="2"/>
  <c r="BK187" i="3"/>
  <c r="BK186" i="3"/>
  <c r="BK181" i="3"/>
  <c r="J176" i="3"/>
  <c r="J174" i="3"/>
  <c r="BK173" i="3"/>
  <c r="BK171" i="3"/>
  <c r="BK169" i="3"/>
  <c r="BK166" i="3"/>
  <c r="J164" i="3"/>
  <c r="BK161" i="3"/>
  <c r="J158" i="3"/>
  <c r="BK154" i="3"/>
  <c r="BK150" i="3"/>
  <c r="J148" i="3"/>
  <c r="BK146" i="3"/>
  <c r="J188" i="3"/>
  <c r="J186" i="3"/>
  <c r="J184" i="3"/>
  <c r="BK178" i="3"/>
  <c r="BK174" i="3"/>
  <c r="J172" i="3"/>
  <c r="BK170" i="3"/>
  <c r="BK167" i="3"/>
  <c r="BK165" i="3"/>
  <c r="J162" i="3"/>
  <c r="BK160" i="3"/>
  <c r="BK156" i="3"/>
  <c r="BK155" i="3"/>
  <c r="J154" i="3"/>
  <c r="J150" i="3"/>
  <c r="BK147" i="3"/>
  <c r="BK145" i="3"/>
  <c r="BK176" i="4"/>
  <c r="BK173" i="4"/>
  <c r="J172" i="4"/>
  <c r="BK170" i="4"/>
  <c r="BK165" i="4"/>
  <c r="BK162" i="4"/>
  <c r="BK160" i="4"/>
  <c r="J158" i="4"/>
  <c r="BK155" i="4"/>
  <c r="BK153" i="4"/>
  <c r="J150" i="4"/>
  <c r="J145" i="4"/>
  <c r="BK143" i="4"/>
  <c r="J174" i="4"/>
  <c r="BK172" i="4"/>
  <c r="J171" i="4"/>
  <c r="BK167" i="4"/>
  <c r="BK164" i="4"/>
  <c r="J161" i="4"/>
  <c r="J160" i="4"/>
  <c r="BK158" i="4"/>
  <c r="J155" i="4"/>
  <c r="BK151" i="4"/>
  <c r="BK150" i="4"/>
  <c r="BK146" i="4"/>
  <c r="J143" i="4"/>
  <c r="BK144" i="3" l="1"/>
  <c r="J144" i="3" s="1"/>
  <c r="J100" i="3" s="1"/>
  <c r="P143" i="2"/>
  <c r="T143" i="2"/>
  <c r="P156" i="2"/>
  <c r="T156" i="2"/>
  <c r="P168" i="2"/>
  <c r="T168" i="2"/>
  <c r="P172" i="2"/>
  <c r="T172" i="2"/>
  <c r="P180" i="2"/>
  <c r="R180" i="2"/>
  <c r="P196" i="2"/>
  <c r="T196" i="2"/>
  <c r="P210" i="2"/>
  <c r="T210" i="2"/>
  <c r="P214" i="2"/>
  <c r="R214" i="2"/>
  <c r="R144" i="3"/>
  <c r="BK153" i="3"/>
  <c r="J153" i="3" s="1"/>
  <c r="J101" i="3" s="1"/>
  <c r="R153" i="3"/>
  <c r="BK159" i="3"/>
  <c r="J159" i="3"/>
  <c r="J103" i="3" s="1"/>
  <c r="R159" i="3"/>
  <c r="BK163" i="3"/>
  <c r="J163" i="3"/>
  <c r="J104" i="3" s="1"/>
  <c r="R163" i="3"/>
  <c r="T163" i="3"/>
  <c r="BK168" i="3"/>
  <c r="J168" i="3" s="1"/>
  <c r="J105" i="3" s="1"/>
  <c r="R168" i="3"/>
  <c r="P183" i="3"/>
  <c r="P182" i="3" s="1"/>
  <c r="T183" i="3"/>
  <c r="T182" i="3" s="1"/>
  <c r="P142" i="4"/>
  <c r="T142" i="4"/>
  <c r="P149" i="4"/>
  <c r="T149" i="4"/>
  <c r="BK154" i="4"/>
  <c r="J154" i="4" s="1"/>
  <c r="J103" i="4" s="1"/>
  <c r="P154" i="4"/>
  <c r="BK157" i="4"/>
  <c r="J157" i="4" s="1"/>
  <c r="J104" i="4" s="1"/>
  <c r="T157" i="4"/>
  <c r="P169" i="4"/>
  <c r="P168" i="4" s="1"/>
  <c r="R169" i="4"/>
  <c r="R168" i="4" s="1"/>
  <c r="BK143" i="2"/>
  <c r="J143" i="2" s="1"/>
  <c r="J100" i="2" s="1"/>
  <c r="R143" i="2"/>
  <c r="BK156" i="2"/>
  <c r="J156" i="2" s="1"/>
  <c r="J101" i="2" s="1"/>
  <c r="R156" i="2"/>
  <c r="BK168" i="2"/>
  <c r="J168" i="2" s="1"/>
  <c r="J102" i="2" s="1"/>
  <c r="R168" i="2"/>
  <c r="BK172" i="2"/>
  <c r="J172" i="2" s="1"/>
  <c r="J103" i="2" s="1"/>
  <c r="R172" i="2"/>
  <c r="BK180" i="2"/>
  <c r="J180" i="2" s="1"/>
  <c r="J104" i="2" s="1"/>
  <c r="T180" i="2"/>
  <c r="BK196" i="2"/>
  <c r="J196" i="2" s="1"/>
  <c r="J106" i="2" s="1"/>
  <c r="R196" i="2"/>
  <c r="BK210" i="2"/>
  <c r="J210" i="2"/>
  <c r="J107" i="2" s="1"/>
  <c r="R210" i="2"/>
  <c r="BK214" i="2"/>
  <c r="J214" i="2" s="1"/>
  <c r="J108" i="2" s="1"/>
  <c r="T214" i="2"/>
  <c r="P144" i="3"/>
  <c r="T144" i="3"/>
  <c r="P153" i="3"/>
  <c r="T153" i="3"/>
  <c r="P159" i="3"/>
  <c r="T159" i="3"/>
  <c r="P163" i="3"/>
  <c r="P168" i="3"/>
  <c r="T168" i="3"/>
  <c r="BK183" i="3"/>
  <c r="J183" i="3" s="1"/>
  <c r="J110" i="3" s="1"/>
  <c r="R183" i="3"/>
  <c r="R182" i="3"/>
  <c r="J142" i="4"/>
  <c r="J100" i="4" s="1"/>
  <c r="R142" i="4"/>
  <c r="BK149" i="4"/>
  <c r="J149" i="4"/>
  <c r="J101" i="4" s="1"/>
  <c r="R149" i="4"/>
  <c r="R154" i="4"/>
  <c r="T154" i="4"/>
  <c r="P157" i="4"/>
  <c r="R157" i="4"/>
  <c r="BK169" i="4"/>
  <c r="J169" i="4"/>
  <c r="J107" i="4" s="1"/>
  <c r="T169" i="4"/>
  <c r="T168" i="4" s="1"/>
  <c r="BK222" i="2"/>
  <c r="J222" i="2" s="1"/>
  <c r="J109" i="2" s="1"/>
  <c r="BK157" i="3"/>
  <c r="J157" i="3"/>
  <c r="J102" i="3" s="1"/>
  <c r="BK180" i="3"/>
  <c r="J180" i="3" s="1"/>
  <c r="J108" i="3" s="1"/>
  <c r="BK175" i="4"/>
  <c r="J175" i="4"/>
  <c r="J108" i="4" s="1"/>
  <c r="BK177" i="3"/>
  <c r="J177" i="3" s="1"/>
  <c r="J106" i="3" s="1"/>
  <c r="BK152" i="4"/>
  <c r="J152" i="4"/>
  <c r="J102" i="4" s="1"/>
  <c r="BK166" i="4"/>
  <c r="J166" i="4" s="1"/>
  <c r="J105" i="4" s="1"/>
  <c r="E85" i="4"/>
  <c r="F94" i="4"/>
  <c r="J134" i="4"/>
  <c r="BF144" i="4"/>
  <c r="BF146" i="4"/>
  <c r="BF147" i="4"/>
  <c r="BF153" i="4"/>
  <c r="BF155" i="4"/>
  <c r="BF156" i="4"/>
  <c r="BF159" i="4"/>
  <c r="BF160" i="4"/>
  <c r="BF161" i="4"/>
  <c r="BF164" i="4"/>
  <c r="BF165" i="4"/>
  <c r="BF167" i="4"/>
  <c r="BF170" i="4"/>
  <c r="BF172" i="4"/>
  <c r="BF173" i="4"/>
  <c r="BF176" i="4"/>
  <c r="J94" i="4"/>
  <c r="BF143" i="4"/>
  <c r="BF145" i="4"/>
  <c r="BF150" i="4"/>
  <c r="BF151" i="4"/>
  <c r="BF158" i="4"/>
  <c r="BF162" i="4"/>
  <c r="BF163" i="4"/>
  <c r="BF171" i="4"/>
  <c r="BF174" i="4"/>
  <c r="E85" i="3"/>
  <c r="F94" i="3"/>
  <c r="J139" i="3"/>
  <c r="BF145" i="3"/>
  <c r="BF148" i="3"/>
  <c r="BF150" i="3"/>
  <c r="BF151" i="3"/>
  <c r="BF154" i="3"/>
  <c r="BF156" i="3"/>
  <c r="BF158" i="3"/>
  <c r="BF160" i="3"/>
  <c r="BF162" i="3"/>
  <c r="BF165" i="3"/>
  <c r="BF166" i="3"/>
  <c r="BF167" i="3"/>
  <c r="BF170" i="3"/>
  <c r="BF171" i="3"/>
  <c r="BF172" i="3"/>
  <c r="BF174" i="3"/>
  <c r="BF175" i="3"/>
  <c r="BF176" i="3"/>
  <c r="BF181" i="3"/>
  <c r="BF185" i="3"/>
  <c r="BF186" i="3"/>
  <c r="BF188" i="3"/>
  <c r="J91" i="3"/>
  <c r="BF146" i="3"/>
  <c r="BF147" i="3"/>
  <c r="BF149" i="3"/>
  <c r="BF155" i="3"/>
  <c r="BF161" i="3"/>
  <c r="BF164" i="3"/>
  <c r="BF169" i="3"/>
  <c r="BF173" i="3"/>
  <c r="BF178" i="3"/>
  <c r="BF184" i="3"/>
  <c r="BF187" i="3"/>
  <c r="E85" i="2"/>
  <c r="J94" i="2"/>
  <c r="F138" i="2"/>
  <c r="BF144" i="2"/>
  <c r="BF146" i="2"/>
  <c r="BF149" i="2"/>
  <c r="BF151" i="2"/>
  <c r="BF152" i="2"/>
  <c r="BF155" i="2"/>
  <c r="BF157" i="2"/>
  <c r="BF160" i="2"/>
  <c r="BF162" i="2"/>
  <c r="BF166" i="2"/>
  <c r="BF167" i="2"/>
  <c r="BF171" i="2"/>
  <c r="BF173" i="2"/>
  <c r="BF175" i="2"/>
  <c r="BF176" i="2"/>
  <c r="BF178" i="2"/>
  <c r="BF181" i="2"/>
  <c r="BF183" i="2"/>
  <c r="BF185" i="2"/>
  <c r="BF186" i="2"/>
  <c r="BF188" i="2"/>
  <c r="BF191" i="2"/>
  <c r="BF193" i="2"/>
  <c r="BF194" i="2"/>
  <c r="BF197" i="2"/>
  <c r="BF198" i="2"/>
  <c r="BF201" i="2"/>
  <c r="BF202" i="2"/>
  <c r="BF205" i="2"/>
  <c r="BF207" i="2"/>
  <c r="BF208" i="2"/>
  <c r="BF212" i="2"/>
  <c r="BF213" i="2"/>
  <c r="BF215" i="2"/>
  <c r="BF217" i="2"/>
  <c r="BF219" i="2"/>
  <c r="BF220" i="2"/>
  <c r="BF221" i="2"/>
  <c r="J91" i="2"/>
  <c r="BF145" i="2"/>
  <c r="BF147" i="2"/>
  <c r="BF148" i="2"/>
  <c r="BF150" i="2"/>
  <c r="BF153" i="2"/>
  <c r="BF154" i="2"/>
  <c r="BF158" i="2"/>
  <c r="BF159" i="2"/>
  <c r="BF161" i="2"/>
  <c r="BF163" i="2"/>
  <c r="BF164" i="2"/>
  <c r="BF165" i="2"/>
  <c r="BF169" i="2"/>
  <c r="BF170" i="2"/>
  <c r="BF174" i="2"/>
  <c r="BF177" i="2"/>
  <c r="BF179" i="2"/>
  <c r="BF182" i="2"/>
  <c r="BF184" i="2"/>
  <c r="BF187" i="2"/>
  <c r="BF189" i="2"/>
  <c r="BF190" i="2"/>
  <c r="BF192" i="2"/>
  <c r="BF199" i="2"/>
  <c r="BF200" i="2"/>
  <c r="BF203" i="2"/>
  <c r="BF204" i="2"/>
  <c r="BF206" i="2"/>
  <c r="BF209" i="2"/>
  <c r="BF211" i="2"/>
  <c r="BF216" i="2"/>
  <c r="BF218" i="2"/>
  <c r="BF223" i="2"/>
  <c r="J37" i="2"/>
  <c r="AV96" i="1" s="1"/>
  <c r="F37" i="2"/>
  <c r="AZ96" i="1" s="1"/>
  <c r="F40" i="2"/>
  <c r="BC96" i="1" s="1"/>
  <c r="F40" i="4"/>
  <c r="BC98" i="1" s="1"/>
  <c r="F41" i="3"/>
  <c r="BD97" i="1" s="1"/>
  <c r="F37" i="3"/>
  <c r="AZ97" i="1" s="1"/>
  <c r="F40" i="3"/>
  <c r="BC97" i="1" s="1"/>
  <c r="J37" i="4"/>
  <c r="AV98" i="1" s="1"/>
  <c r="AS94" i="1"/>
  <c r="F39" i="2"/>
  <c r="BB96" i="1" s="1"/>
  <c r="F41" i="2"/>
  <c r="BD96" i="1" s="1"/>
  <c r="F37" i="4"/>
  <c r="AZ98" i="1" s="1"/>
  <c r="J37" i="3"/>
  <c r="AV97" i="1" s="1"/>
  <c r="F39" i="3"/>
  <c r="BB97" i="1" s="1"/>
  <c r="F39" i="4"/>
  <c r="BB98" i="1" s="1"/>
  <c r="F41" i="4"/>
  <c r="BD98" i="1" s="1"/>
  <c r="T143" i="3" l="1"/>
  <c r="T142" i="3"/>
  <c r="T141" i="4"/>
  <c r="T140" i="4"/>
  <c r="R143" i="3"/>
  <c r="R142" i="3" s="1"/>
  <c r="T195" i="2"/>
  <c r="T142" i="2"/>
  <c r="R141" i="4"/>
  <c r="R140" i="4" s="1"/>
  <c r="P143" i="3"/>
  <c r="P142" i="3" s="1"/>
  <c r="AU97" i="1" s="1"/>
  <c r="R195" i="2"/>
  <c r="R142" i="2"/>
  <c r="P141" i="4"/>
  <c r="P140" i="4" s="1"/>
  <c r="AU98" i="1" s="1"/>
  <c r="P195" i="2"/>
  <c r="P142" i="2"/>
  <c r="P141" i="2" s="1"/>
  <c r="AU96" i="1" s="1"/>
  <c r="BK142" i="2"/>
  <c r="J142" i="2"/>
  <c r="J99" i="2" s="1"/>
  <c r="BK195" i="2"/>
  <c r="J195" i="2" s="1"/>
  <c r="J105" i="2" s="1"/>
  <c r="BK143" i="3"/>
  <c r="J143" i="3" s="1"/>
  <c r="J99" i="3" s="1"/>
  <c r="BK141" i="4"/>
  <c r="J141" i="4" s="1"/>
  <c r="J99" i="4" s="1"/>
  <c r="BK168" i="4"/>
  <c r="J168" i="4" s="1"/>
  <c r="J106" i="4" s="1"/>
  <c r="BK179" i="3"/>
  <c r="J179" i="3" s="1"/>
  <c r="J107" i="3" s="1"/>
  <c r="BK182" i="3"/>
  <c r="J182" i="3" s="1"/>
  <c r="J109" i="3" s="1"/>
  <c r="BD95" i="1"/>
  <c r="BD94" i="1" s="1"/>
  <c r="W33" i="1" s="1"/>
  <c r="BB95" i="1"/>
  <c r="BB94" i="1" s="1"/>
  <c r="W31" i="1" s="1"/>
  <c r="BC95" i="1"/>
  <c r="AY95" i="1" s="1"/>
  <c r="AZ95" i="1"/>
  <c r="AV95" i="1" s="1"/>
  <c r="T141" i="2" l="1"/>
  <c r="R141" i="2"/>
  <c r="BK141" i="2"/>
  <c r="J141" i="2" s="1"/>
  <c r="J98" i="2" s="1"/>
  <c r="J32" i="2" s="1"/>
  <c r="J118" i="2" s="1"/>
  <c r="J112" i="2" s="1"/>
  <c r="J33" i="2" s="1"/>
  <c r="BK140" i="4"/>
  <c r="J140" i="4" s="1"/>
  <c r="J98" i="4" s="1"/>
  <c r="J32" i="4" s="1"/>
  <c r="BK142" i="3"/>
  <c r="J142" i="3" s="1"/>
  <c r="J98" i="3" s="1"/>
  <c r="J32" i="3" s="1"/>
  <c r="AU95" i="1"/>
  <c r="AU94" i="1" s="1"/>
  <c r="BC94" i="1"/>
  <c r="AY94" i="1" s="1"/>
  <c r="AZ94" i="1"/>
  <c r="AV94" i="1" s="1"/>
  <c r="AK29" i="1" s="1"/>
  <c r="AX94" i="1"/>
  <c r="AX95" i="1"/>
  <c r="J119" i="3" l="1"/>
  <c r="J113" i="3" s="1"/>
  <c r="J33" i="3" s="1"/>
  <c r="J34" i="3" s="1"/>
  <c r="AG97" i="1" s="1"/>
  <c r="J117" i="4"/>
  <c r="J111" i="4" s="1"/>
  <c r="J33" i="4" s="1"/>
  <c r="J34" i="4" s="1"/>
  <c r="AG98" i="1" s="1"/>
  <c r="BF118" i="2"/>
  <c r="F38" i="2" s="1"/>
  <c r="BA96" i="1" s="1"/>
  <c r="J120" i="2"/>
  <c r="W29" i="1"/>
  <c r="J34" i="2"/>
  <c r="AG96" i="1" s="1"/>
  <c r="W32" i="1"/>
  <c r="J119" i="4" l="1"/>
  <c r="BF119" i="3"/>
  <c r="F38" i="3" s="1"/>
  <c r="BA97" i="1" s="1"/>
  <c r="J121" i="3"/>
  <c r="BF117" i="4"/>
  <c r="J38" i="4" s="1"/>
  <c r="AW98" i="1" s="1"/>
  <c r="AT98" i="1" s="1"/>
  <c r="AN98" i="1" s="1"/>
  <c r="AG95" i="1"/>
  <c r="AG94" i="1" s="1"/>
  <c r="AK26" i="1" s="1"/>
  <c r="J38" i="2"/>
  <c r="AW96" i="1" s="1"/>
  <c r="AT96" i="1" s="1"/>
  <c r="F38" i="4" l="1"/>
  <c r="BA98" i="1" s="1"/>
  <c r="BA95" i="1" s="1"/>
  <c r="BA94" i="1" s="1"/>
  <c r="W30" i="1" s="1"/>
  <c r="J43" i="4"/>
  <c r="J38" i="3"/>
  <c r="AW97" i="1" s="1"/>
  <c r="AT97" i="1" s="1"/>
  <c r="AN97" i="1" s="1"/>
  <c r="J43" i="2"/>
  <c r="AN96" i="1"/>
  <c r="AW95" i="1" l="1"/>
  <c r="AT95" i="1" s="1"/>
  <c r="AN95" i="1" s="1"/>
  <c r="AW94" i="1"/>
  <c r="AK30" i="1" s="1"/>
  <c r="AK35" i="1" s="1"/>
  <c r="J43" i="3"/>
  <c r="AT94" i="1" l="1"/>
  <c r="AN94" i="1" s="1"/>
</calcChain>
</file>

<file path=xl/sharedStrings.xml><?xml version="1.0" encoding="utf-8"?>
<sst xmlns="http://schemas.openxmlformats.org/spreadsheetml/2006/main" count="2664" uniqueCount="591">
  <si>
    <t>Export Komplet</t>
  </si>
  <si>
    <t/>
  </si>
  <si>
    <t>2.0</t>
  </si>
  <si>
    <t>False</t>
  </si>
  <si>
    <t>{24b0fa89-41d6-4f27-8157-e99f4b6362ed}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</si>
  <si>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</si>
  <si>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</si>
  <si>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</si>
  <si>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</si>
  <si>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</si>
  <si>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</si>
  <si>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</si>
  <si>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</si>
  <si>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22P001-11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</si>
  <si>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</si>
  <si>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</si>
  <si>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NOVÝ ZDROJ TEPLA A ELEKTRICKEJ ENERGIE- PLYNOVÉ MOTORY A TRANSFORMÁTOR T10</t>
  </si>
  <si>
    <t>JKSO:</t>
  </si>
  <si>
    <t>KS:</t>
  </si>
  <si>
    <t>Miesto:</t>
  </si>
  <si>
    <t>Žilina</t>
  </si>
  <si>
    <t>Dátum:</t>
  </si>
  <si>
    <t>12. 4. 2022</t>
  </si>
  <si>
    <t>Objednávateľ:</t>
  </si>
  <si>
    <t>IČO:</t>
  </si>
  <si>
    <t>ŽILINSKÁ TEPLÁRENSKÁ, a.s. KOŠICKÁ 11, 011 87 ŽILI</t>
  </si>
  <si>
    <t>IČ DPH:</t>
  </si>
  <si>
    <t>Zhotoviteľ:</t>
  </si>
  <si>
    <t>Vyplň údaj</t>
  </si>
  <si>
    <t>Projektant:</t>
  </si>
  <si>
    <t>Ing. Proks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</si>
  <si>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</si>
  <si>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</si>
  <si>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</si>
  <si>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</si>
  <si>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</si>
  <si>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</si>
  <si>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</si>
  <si>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</si>
  <si>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</si>
  <si>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</si>
  <si>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</si>
  <si>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</si>
  <si>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</si>
  <si>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</si>
  <si>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</si>
  <si>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</si>
  <si>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</si>
  <si>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</si>
  <si>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</si>
  <si>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</si>
  <si>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</si>
  <si>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</si>
  <si>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</si>
  <si>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</si>
  <si>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</si>
  <si>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</si>
  <si>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</si>
  <si>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</si>
  <si>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</si>
  <si>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</si>
  <si>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</si>
  <si>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</si>
  <si>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</si>
  <si>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</si>
  <si>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</si>
  <si>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</si>
  <si>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</si>
  <si>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</si>
  <si>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</si>
  <si>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</si>
  <si>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</si>
  <si>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</si>
  <si>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</si>
  <si>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</si>
  <si>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</si>
  <si>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</si>
  <si>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</si>
  <si>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</si>
  <si>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D2 – STAVEBNÉ OBJEKTY T10</t>
  </si>
  <si>
    <t>STA</t>
  </si>
  <si>
    <t>1</t>
  </si>
  <si>
    <t>{24dc8fe6-e8bc-4d00-9320-d537bd455947}</t>
  </si>
  <si>
    <t>/</t>
  </si>
  <si>
    <t>SO 11 – REKONŠTRUKCIA STANOVIŠŤA T10</t>
  </si>
  <si>
    <t>Časť</t>
  </si>
  <si>
    <t>2</t>
  </si>
  <si>
    <t>{1c5f685d-084b-4f84-af5d-3a612ea79a78}</t>
  </si>
  <si>
    <t>SO 12 – ÚPRAVY V ROZVODNI 110 KV</t>
  </si>
  <si>
    <t>{9569cc88-f0b4-4206-9f1c-47c8b0cfe9f5}</t>
  </si>
  <si>
    <t>SO 13 – ÚPRAVY KÁBLOVÉHO KANÁLA</t>
  </si>
  <si>
    <t>{a46085ed-0d37-42f2-863b-85800c664ca6}</t>
  </si>
  <si>
    <t>KRYCÍ LIST ROZPOČTU</t>
  </si>
  <si>
    <t>Objekt:</t>
  </si>
  <si>
    <t>D2 - D2 – STAVEBNÉ OBJEKTY T10</t>
  </si>
  <si>
    <t>Časť: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</si>
  <si>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</si>
  <si>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</si>
  <si>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</si>
  <si>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</si>
  <si>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</si>
  <si>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</si>
  <si>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</si>
  <si>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</si>
  <si>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</si>
  <si>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</si>
  <si>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</si>
  <si>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</si>
  <si>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</si>
  <si>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>PSV - Práce a dodávky PSV</t>
  </si>
  <si>
    <t xml:space="preserve">    711 - Izolácie proti vode a vlhkosti</t>
  </si>
  <si>
    <t xml:space="preserve">    713 - Izolácie tepelné</t>
  </si>
  <si>
    <t xml:space="preserve">    767 - Konštrukcie doplnkové kovové</t>
  </si>
  <si>
    <t>HZS - Hodinové zúčtovacie sadzby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</si>
  <si>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</si>
  <si>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</si>
  <si>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</si>
  <si>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</si>
  <si>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</si>
  <si>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</si>
  <si>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</si>
  <si>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</si>
  <si>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</si>
  <si>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</si>
  <si>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</si>
  <si>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</si>
  <si>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</si>
  <si>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</si>
  <si>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</si>
  <si>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</si>
  <si>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</si>
  <si>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</si>
  <si>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</si>
  <si>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</si>
  <si>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</si>
  <si>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</si>
  <si>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</si>
  <si>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</si>
  <si>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</si>
  <si>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</si>
  <si>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</si>
  <si>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113107142.S</t>
  </si>
  <si>
    <t>Odstránenie krytu asfaltového v ploche do 200 m2, hr. nad 50 do 100 mm,  -0,18100t</t>
  </si>
  <si>
    <t>m2</t>
  </si>
  <si>
    <t>4</t>
  </si>
  <si>
    <t>352610300</t>
  </si>
  <si>
    <t>113307122.S</t>
  </si>
  <si>
    <t>Odstránenie podkladu v ploche do 200 m2 z kameniva hrubého drveného, hr.100 do 200 mm,  -0,23500t</t>
  </si>
  <si>
    <t>1578517372</t>
  </si>
  <si>
    <t>3</t>
  </si>
  <si>
    <t>113307132.S</t>
  </si>
  <si>
    <t>Odstránenie podkladu v ploche do 200 m2 z betónu prostého, hr. vrstvy 150 do 300 mm,  -0,50000t</t>
  </si>
  <si>
    <t>-146274900</t>
  </si>
  <si>
    <t>131201101.S</t>
  </si>
  <si>
    <t>Výkop nezapaženej jamy v hornine 3, do 100 m3</t>
  </si>
  <si>
    <t>m3</t>
  </si>
  <si>
    <t>1383954619</t>
  </si>
  <si>
    <t>5</t>
  </si>
  <si>
    <t>131201109.S</t>
  </si>
  <si>
    <t>Hĺbenie nezapažených jám a zárezov. Príplatok za lepivosť horniny 3</t>
  </si>
  <si>
    <t>676665583</t>
  </si>
  <si>
    <t>6</t>
  </si>
  <si>
    <t>162501102.S</t>
  </si>
  <si>
    <t>Vodorovné premiestnenie výkopku po spevnenej ceste z horniny tr.1-4, do 100 m3 na vzdialenosť do 3000 m</t>
  </si>
  <si>
    <t>-631261475</t>
  </si>
  <si>
    <t>7</t>
  </si>
  <si>
    <t>162501105.S</t>
  </si>
  <si>
    <t>Vodorovné premiestnenie výkopku po spevnenej ceste z horniny tr.1-4, do 100 m3, príplatok k cene za každých ďalšich a začatých 1000 m</t>
  </si>
  <si>
    <t>1597818696</t>
  </si>
  <si>
    <t>8</t>
  </si>
  <si>
    <t>171201201.S</t>
  </si>
  <si>
    <t>Uloženie sypaniny na skládky do 100 m3</t>
  </si>
  <si>
    <t>-1477859009</t>
  </si>
  <si>
    <t>9</t>
  </si>
  <si>
    <t>171209002.S</t>
  </si>
  <si>
    <t>Poplatok za skladovanie - zemina a kamenivo (17 05) ostatné</t>
  </si>
  <si>
    <t>t</t>
  </si>
  <si>
    <t>252173340</t>
  </si>
  <si>
    <t>10</t>
  </si>
  <si>
    <t>174101001.S</t>
  </si>
  <si>
    <t>Zásyp sypaninou so zhutnením jám, šachiet, rýh, zárezov alebo okolo objektov do 100 m3</t>
  </si>
  <si>
    <t>1382093697</t>
  </si>
  <si>
    <t>11</t>
  </si>
  <si>
    <t>M</t>
  </si>
  <si>
    <t>583410004400.S</t>
  </si>
  <si>
    <t>Štrkodrva frakcia 0-63 mm</t>
  </si>
  <si>
    <t>1949135834</t>
  </si>
  <si>
    <t>12</t>
  </si>
  <si>
    <t>181101102.S</t>
  </si>
  <si>
    <t>Úprava pláne v zárezoch v hornine 1-4 so zhutnením</t>
  </si>
  <si>
    <t>1362047299</t>
  </si>
  <si>
    <t>Zakladanie</t>
  </si>
  <si>
    <t>13</t>
  </si>
  <si>
    <t>271573001.S</t>
  </si>
  <si>
    <t>Násyp pod základové konštrukcie so zhutnením zo štrkopiesku fr.0-32 mm</t>
  </si>
  <si>
    <t>166670601</t>
  </si>
  <si>
    <t>14</t>
  </si>
  <si>
    <t>273321511.S1</t>
  </si>
  <si>
    <t>Betón základových dosiek, železový (+ výstuže), tr. C 30/37</t>
  </si>
  <si>
    <t>529794290</t>
  </si>
  <si>
    <t>15</t>
  </si>
  <si>
    <t>273351215.S</t>
  </si>
  <si>
    <t>Debnenie stien základových dosiek, zhotovenie-dielce</t>
  </si>
  <si>
    <t>-1151179836</t>
  </si>
  <si>
    <t>16</t>
  </si>
  <si>
    <t>275321511.S</t>
  </si>
  <si>
    <t>Betón základových pätiek, železový (+ výstuže), tr. C 30/37</t>
  </si>
  <si>
    <t>404875733</t>
  </si>
  <si>
    <t>17</t>
  </si>
  <si>
    <t>275351215.S</t>
  </si>
  <si>
    <t>Debnenie stien základových pätiek, zhotovenie-dielce</t>
  </si>
  <si>
    <t>1817557920</t>
  </si>
  <si>
    <t>18</t>
  </si>
  <si>
    <t>275351216.S</t>
  </si>
  <si>
    <t>Debnenie stien základovýcb pätiek, odstránenie-dielce</t>
  </si>
  <si>
    <t>2115208217</t>
  </si>
  <si>
    <t>19</t>
  </si>
  <si>
    <t>279321511.S</t>
  </si>
  <si>
    <t>Betón základových múrov, železový (+ výstuže), tr. C 30/37</t>
  </si>
  <si>
    <t>-1387101353</t>
  </si>
  <si>
    <t>279351101.S</t>
  </si>
  <si>
    <t>Debnenie základových múrov jednostranné zhotovenie-dielce</t>
  </si>
  <si>
    <t>-132227250</t>
  </si>
  <si>
    <t>21</t>
  </si>
  <si>
    <t>279351102.S</t>
  </si>
  <si>
    <t>Debnenie základových múrov jednostranné odstránenie-dielce</t>
  </si>
  <si>
    <t>148069265</t>
  </si>
  <si>
    <t>22</t>
  </si>
  <si>
    <t>279351105.S</t>
  </si>
  <si>
    <t>Debnenie základových múrov obojstranné zhotovenie-dielce</t>
  </si>
  <si>
    <t>-904595350</t>
  </si>
  <si>
    <t>23</t>
  </si>
  <si>
    <t>279351106.S</t>
  </si>
  <si>
    <t>Debnenie základových múrov obojstranné odstránenie-dielce</t>
  </si>
  <si>
    <t>1605433308</t>
  </si>
  <si>
    <t>Komunikácie</t>
  </si>
  <si>
    <t>24</t>
  </si>
  <si>
    <t>566902123.S</t>
  </si>
  <si>
    <t>Vyspravenie podkladu po prekopoch inžinierskych sietí plochy do 15 m2 štrkodrvou, po zhutnení hr. 200 mm</t>
  </si>
  <si>
    <t>1824859738</t>
  </si>
  <si>
    <t>25</t>
  </si>
  <si>
    <t>566902151.S</t>
  </si>
  <si>
    <t>Vyspravenie podkladu po prekopoch inžinierskych sietí plochy do 15 m2 asfaltovým betónom ACP, po zhutnení hr. 100 mm</t>
  </si>
  <si>
    <t>-1036444328</t>
  </si>
  <si>
    <t>26</t>
  </si>
  <si>
    <t>566902163.S</t>
  </si>
  <si>
    <t>Vyspravenie podkladu po prekopoch inžinierskych sietí plochy do 15 m2 podkladovým betónom PB I tr. C 20/25 hr. 200 mm</t>
  </si>
  <si>
    <t>-1105144494</t>
  </si>
  <si>
    <t>Úpravy povrchov, podlahy, osadenie</t>
  </si>
  <si>
    <t>27</t>
  </si>
  <si>
    <t>622460236.S</t>
  </si>
  <si>
    <t>Vonkajšia omietka stien cementová štuková (jemná), hr. 2 mm</t>
  </si>
  <si>
    <t>-706045445</t>
  </si>
  <si>
    <t>28</t>
  </si>
  <si>
    <t>622491461c</t>
  </si>
  <si>
    <t>Fasádna farba akrylátová Dekorhit, dvojnásobná</t>
  </si>
  <si>
    <t>1954649186</t>
  </si>
  <si>
    <t>29</t>
  </si>
  <si>
    <t>631313611.S</t>
  </si>
  <si>
    <t>Mazanina z betónu prostého (m3) tr. C 16/20 hr.nad 80 do 120 mm</t>
  </si>
  <si>
    <t>2036192671</t>
  </si>
  <si>
    <t>30</t>
  </si>
  <si>
    <t>631316180p</t>
  </si>
  <si>
    <t>Povrchová úprava -náter Xypex Concentrate+Xypex Modified</t>
  </si>
  <si>
    <t>93975797</t>
  </si>
  <si>
    <t>31</t>
  </si>
  <si>
    <t>631351101.S</t>
  </si>
  <si>
    <t>Debnenie stien, rýh a otvorov v podlahách zhotovenie</t>
  </si>
  <si>
    <t>-787767844</t>
  </si>
  <si>
    <t>32</t>
  </si>
  <si>
    <t>631351102.S</t>
  </si>
  <si>
    <t>Debnenie stien, rýh a otvorov v podlahách odstránenie</t>
  </si>
  <si>
    <t>-878180695</t>
  </si>
  <si>
    <t>33</t>
  </si>
  <si>
    <t>631571003.S</t>
  </si>
  <si>
    <t>Násyp zo štrkopiesku 32-63 -zhášacia vrstva</t>
  </si>
  <si>
    <t>-713834682</t>
  </si>
  <si>
    <t>Ostatné konštrukcie a práce-búranie</t>
  </si>
  <si>
    <t>34</t>
  </si>
  <si>
    <t>919735112.S</t>
  </si>
  <si>
    <t>Rezanie existujúceho asfaltového krytu alebo podkladu hĺbky nad 50 do 100 mm</t>
  </si>
  <si>
    <t>m</t>
  </si>
  <si>
    <t>2094549280</t>
  </si>
  <si>
    <t>35</t>
  </si>
  <si>
    <t>919735124.S</t>
  </si>
  <si>
    <t>Rezanie existujúceho betónového krytu alebo podkladu hĺbky nad 150 do 200 mm</t>
  </si>
  <si>
    <t>1002523654</t>
  </si>
  <si>
    <t>36</t>
  </si>
  <si>
    <t>938902031.S</t>
  </si>
  <si>
    <t>Otryskanie degradovaného betónu  do 20 mm,  -0,02200t</t>
  </si>
  <si>
    <t>151290534</t>
  </si>
  <si>
    <t>37</t>
  </si>
  <si>
    <t>941941031.S</t>
  </si>
  <si>
    <t>Montáž lešenia ľahkého pracovného radového s podlahami šírky od 0,80 do 1,00 m, výšky do 10 m</t>
  </si>
  <si>
    <t>1450009951</t>
  </si>
  <si>
    <t>38</t>
  </si>
  <si>
    <t>941941191.S</t>
  </si>
  <si>
    <t>Príplatok za prvý a každý ďalší i začatý mesiac použitia lešenia ľahkého pracovného radového s podlahami šírky od 0,80 do 1,00 m, výšky do 10 m</t>
  </si>
  <si>
    <t>-1952081162</t>
  </si>
  <si>
    <t>39</t>
  </si>
  <si>
    <t>941941831.S</t>
  </si>
  <si>
    <t>Demontáž lešenia ľahkého pracovného radového s podlahami šírky nad 0,80 do 1,00 m, výšky do 10 m</t>
  </si>
  <si>
    <t>2075185756</t>
  </si>
  <si>
    <t>40</t>
  </si>
  <si>
    <t>952901411.S</t>
  </si>
  <si>
    <t>Vyčistenie ostatných objektov  akejkoľvek výšky</t>
  </si>
  <si>
    <t>470522417</t>
  </si>
  <si>
    <t>41</t>
  </si>
  <si>
    <t>962052211.S</t>
  </si>
  <si>
    <t>Búranie muriva alebo vybúranie otvorov plochy nad 4 m2 železobetonového nadzákladného,  -2,40000t</t>
  </si>
  <si>
    <t>759427042</t>
  </si>
  <si>
    <t>42</t>
  </si>
  <si>
    <t>965082941.S</t>
  </si>
  <si>
    <t>Odstránenie násypu pod podlahami alebo na strechách, hr.nad 200 mm,  -1,40000t</t>
  </si>
  <si>
    <t>-1107142864</t>
  </si>
  <si>
    <t>43</t>
  </si>
  <si>
    <t>978021191.S</t>
  </si>
  <si>
    <t>Otlčenie omietok stien vnútorných cementových v rozsahu do 100 %,  -0,06100t</t>
  </si>
  <si>
    <t>1093710850</t>
  </si>
  <si>
    <t>44</t>
  </si>
  <si>
    <t>979081111.S</t>
  </si>
  <si>
    <t>Odvoz sutiny a vybúraných hmôt na skládku do 1 km</t>
  </si>
  <si>
    <t>1912126099</t>
  </si>
  <si>
    <t>45</t>
  </si>
  <si>
    <t>979081121.S</t>
  </si>
  <si>
    <t>Odvoz sutiny a vybúraných hmôt na skládku za každý ďalší 1 km</t>
  </si>
  <si>
    <t>-1763979782</t>
  </si>
  <si>
    <t>46</t>
  </si>
  <si>
    <t>979082111.S</t>
  </si>
  <si>
    <t>Vnútrostavenisková doprava sutiny a vybúraných hmôt do 10 m</t>
  </si>
  <si>
    <t>891720880</t>
  </si>
  <si>
    <t>47</t>
  </si>
  <si>
    <t>979089012.S</t>
  </si>
  <si>
    <t>Poplatok za skladovanie - betón, tehly, dlaždice (17 01) ostatné</t>
  </si>
  <si>
    <t>741904155</t>
  </si>
  <si>
    <t>PSV</t>
  </si>
  <si>
    <t>Práce a dodávky PSV</t>
  </si>
  <si>
    <t>711</t>
  </si>
  <si>
    <t>Izolácie proti vode a vlhkosti</t>
  </si>
  <si>
    <t>48</t>
  </si>
  <si>
    <t>711471051.S</t>
  </si>
  <si>
    <t>Zhotovenie izolácie proti tlakovej vode PVC fóliou položenou voľne na vodorovnej ploche so zvarením spoju</t>
  </si>
  <si>
    <t>1606101258</t>
  </si>
  <si>
    <t>49</t>
  </si>
  <si>
    <t>283220000800</t>
  </si>
  <si>
    <t>-1594537300</t>
  </si>
  <si>
    <t>50</t>
  </si>
  <si>
    <t>711472051.S</t>
  </si>
  <si>
    <t>Zhotovenie izolácie proti tlakovej vode PVC fóliou položenou voľne na ploche zvislej so zvarením spoju</t>
  </si>
  <si>
    <t>-1289675389</t>
  </si>
  <si>
    <t>51</t>
  </si>
  <si>
    <t>-1240701023</t>
  </si>
  <si>
    <t>52</t>
  </si>
  <si>
    <t>711491171.S</t>
  </si>
  <si>
    <t>Zhotovenie podkladnej vrstvy izolácie z textílie na ploche vodorovnej, pre izolácie proti zemnej vlhkosti, podpovrchovej a tlakovej vode</t>
  </si>
  <si>
    <t>-503931627</t>
  </si>
  <si>
    <t>53</t>
  </si>
  <si>
    <t>693110000900</t>
  </si>
  <si>
    <t>745511020</t>
  </si>
  <si>
    <t>54</t>
  </si>
  <si>
    <t>711491172.S</t>
  </si>
  <si>
    <t>Zhotovenie ochrannej vrstvy izolácie z textílie na ploche vodorovnej, pre izolácie proti zemnej vlhkosti, podpovrchovej a tlakovej vode</t>
  </si>
  <si>
    <t>651680</t>
  </si>
  <si>
    <t>55</t>
  </si>
  <si>
    <t>313111</t>
  </si>
  <si>
    <t>-1944001281</t>
  </si>
  <si>
    <t>56</t>
  </si>
  <si>
    <t>711491271.S</t>
  </si>
  <si>
    <t>Zhotovenie podkladnej vrstvy izolácie z textílie na ploche zvislej, pre izolácie proti zemnej vlhkosti, podpovrchovej a tlakovej vode</t>
  </si>
  <si>
    <t>743347368</t>
  </si>
  <si>
    <t>57</t>
  </si>
  <si>
    <t>-386801259</t>
  </si>
  <si>
    <t>58</t>
  </si>
  <si>
    <t>711491272.S</t>
  </si>
  <si>
    <t>Zhotovenie ochrannej vrstvy izolácie z textílie na ploche zvislej, pre izolácie proti zemnej vlhkosti, podpovrchovej a tlakovej vode</t>
  </si>
  <si>
    <t>-741052938</t>
  </si>
  <si>
    <t>59</t>
  </si>
  <si>
    <t>1414309982</t>
  </si>
  <si>
    <t>60</t>
  </si>
  <si>
    <t>998711201.S</t>
  </si>
  <si>
    <t>Presun hmôt pre izoláciu proti vode v objektoch výšky do 6 m</t>
  </si>
  <si>
    <t>%</t>
  </si>
  <si>
    <t>-114733274</t>
  </si>
  <si>
    <t>713</t>
  </si>
  <si>
    <t>Izolácie tepelné</t>
  </si>
  <si>
    <t>61</t>
  </si>
  <si>
    <t>713132211.S</t>
  </si>
  <si>
    <t>Montáž tepelnej izolácie podzemných stien a základov xps celoplošným prilepením</t>
  </si>
  <si>
    <t>-1316296762</t>
  </si>
  <si>
    <t>62</t>
  </si>
  <si>
    <t>283750002100.S</t>
  </si>
  <si>
    <t>Doska XPS 300 hr. 100 mm, zakladanie stavieb, podlahy, obrátené ploché strechy</t>
  </si>
  <si>
    <t>1108798746</t>
  </si>
  <si>
    <t>63</t>
  </si>
  <si>
    <t>998713201.S</t>
  </si>
  <si>
    <t>Presun hmôt pre izolácie tepelné v objektoch výšky do 6 m</t>
  </si>
  <si>
    <t>2070193143</t>
  </si>
  <si>
    <t>767</t>
  </si>
  <si>
    <t>Konštrukcie doplnkové kovové</t>
  </si>
  <si>
    <t>64</t>
  </si>
  <si>
    <t>767132812.Sp</t>
  </si>
  <si>
    <t>Demontáž oceľ. nádrži,  -0,01800t</t>
  </si>
  <si>
    <t>-988814335</t>
  </si>
  <si>
    <t>65</t>
  </si>
  <si>
    <t>767590840.S1</t>
  </si>
  <si>
    <t>Demontáž podlahových konštrukcií nosného roštu,  -0,01000t</t>
  </si>
  <si>
    <t>-1884761865</t>
  </si>
  <si>
    <t>66</t>
  </si>
  <si>
    <t>767591110.Spp</t>
  </si>
  <si>
    <t>Montáž podlahových konštrukcií -rošty pozinkované</t>
  </si>
  <si>
    <t>-947311972</t>
  </si>
  <si>
    <t>67</t>
  </si>
  <si>
    <t>6769110014</t>
  </si>
  <si>
    <t>Rošty pozinkované</t>
  </si>
  <si>
    <t>-335361363</t>
  </si>
  <si>
    <t>68</t>
  </si>
  <si>
    <t>767995108.S</t>
  </si>
  <si>
    <t>Montáž ostatných atypických kovových stavebných doplnkových konštrukcií nad 500 kg</t>
  </si>
  <si>
    <t>kg</t>
  </si>
  <si>
    <t>1548010353</t>
  </si>
  <si>
    <t>69</t>
  </si>
  <si>
    <t>55388000</t>
  </si>
  <si>
    <t>Oceľová konštrukcia-01/z pol.2-6</t>
  </si>
  <si>
    <t>1773589523</t>
  </si>
  <si>
    <t>70</t>
  </si>
  <si>
    <t>998767201.S</t>
  </si>
  <si>
    <t>Presun hmôt pre kovové stavebné doplnkové konštrukcie v objektoch výšky do 6 m</t>
  </si>
  <si>
    <t>457544933</t>
  </si>
  <si>
    <t>HZS</t>
  </si>
  <si>
    <t>Hodinové zúčtovacie sadzby</t>
  </si>
  <si>
    <t>71</t>
  </si>
  <si>
    <t>HZS000112.Sp</t>
  </si>
  <si>
    <t>Stavebno montážne práce -nezahrnuté v položkách,rezerva</t>
  </si>
  <si>
    <t>kpl</t>
  </si>
  <si>
    <t>512</t>
  </si>
  <si>
    <t>-60470671</t>
  </si>
  <si>
    <t xml:space="preserve"> SO 12 – ÚPRAVY V ROZVODNI 110 KV</t>
  </si>
  <si>
    <t xml:space="preserve">    3 - Zvislé a kompletné konštrukcie</t>
  </si>
  <si>
    <t xml:space="preserve">    8 - Rúrové vedenie</t>
  </si>
  <si>
    <t xml:space="preserve">    99 - Presun hmôt HSV</t>
  </si>
  <si>
    <t xml:space="preserve">    783 - Nátery</t>
  </si>
  <si>
    <t>M - Práce a dodávky M</t>
  </si>
  <si>
    <t xml:space="preserve">    21-M - Elektromontáže</t>
  </si>
  <si>
    <t>176028493</t>
  </si>
  <si>
    <t>1242189045</t>
  </si>
  <si>
    <t>-1033115085</t>
  </si>
  <si>
    <t>1222596406</t>
  </si>
  <si>
    <t>31369682</t>
  </si>
  <si>
    <t>171209002.S1</t>
  </si>
  <si>
    <t>-1330673315</t>
  </si>
  <si>
    <t>-1670966478</t>
  </si>
  <si>
    <t>275321411.Sp</t>
  </si>
  <si>
    <t>Betón základových pätiek, železový (+ výstuže), tr. C 25/30</t>
  </si>
  <si>
    <t>-1898906804</t>
  </si>
  <si>
    <t>997160389</t>
  </si>
  <si>
    <t>-2064135694</t>
  </si>
  <si>
    <t>Zvislé a kompletné konštrukcie</t>
  </si>
  <si>
    <t>334353751.S1</t>
  </si>
  <si>
    <t xml:space="preserve">Skosenie hrán </t>
  </si>
  <si>
    <t>-1382509985</t>
  </si>
  <si>
    <t>631313511.S</t>
  </si>
  <si>
    <t>Mazanina z betónu prostého (m3) tr. C 12/15 hr.nad 80 do 120 mm</t>
  </si>
  <si>
    <t>-2146290877</t>
  </si>
  <si>
    <t>1782528014</t>
  </si>
  <si>
    <t>-785000916</t>
  </si>
  <si>
    <t>Rúrové vedenie</t>
  </si>
  <si>
    <t>817354111.Sp</t>
  </si>
  <si>
    <t>Zaustenie potrubia  DN 200 do jestv. kanála s utesnením</t>
  </si>
  <si>
    <t>285572021</t>
  </si>
  <si>
    <t>898170005.Sp</t>
  </si>
  <si>
    <t>Revízna šachta plastová</t>
  </si>
  <si>
    <t>ks</t>
  </si>
  <si>
    <t>-1035950098</t>
  </si>
  <si>
    <t>899623141.S</t>
  </si>
  <si>
    <t>Obetónovanie potrubia alebo muriva stôk betónom prostým tr. C 12/15 v otvorenom výkope</t>
  </si>
  <si>
    <t>-225359977</t>
  </si>
  <si>
    <t>899643111.S</t>
  </si>
  <si>
    <t>Debnenie pre obetónovanie potrubia v otvorenom výkope</t>
  </si>
  <si>
    <t>887894309</t>
  </si>
  <si>
    <t>1292027849</t>
  </si>
  <si>
    <t>961055111.S</t>
  </si>
  <si>
    <t>Búranie základov alebo vybúranie otvorov plochy nad 4 m2 v základoch železobetónových,  -2,40000t</t>
  </si>
  <si>
    <t>1729464200</t>
  </si>
  <si>
    <t>-528153113</t>
  </si>
  <si>
    <t>971052331.S</t>
  </si>
  <si>
    <t>Vybúranie otvoru v želzobet. priečkach a stenách plochy do 0,09 m2, do 150 mm,  -0,03400t</t>
  </si>
  <si>
    <t>725599386</t>
  </si>
  <si>
    <t>-1020316134</t>
  </si>
  <si>
    <t>626126670</t>
  </si>
  <si>
    <t>905365749</t>
  </si>
  <si>
    <t>-1006351903</t>
  </si>
  <si>
    <t>99</t>
  </si>
  <si>
    <t>Presun hmôt HSV</t>
  </si>
  <si>
    <t>998152121.S</t>
  </si>
  <si>
    <t>Presun hmôt pre obj.8152, 8153,8159,zvislá nosná konštr.monolitická betónová, výška do 3 m</t>
  </si>
  <si>
    <t>-122880297</t>
  </si>
  <si>
    <t>783</t>
  </si>
  <si>
    <t>Nátery</t>
  </si>
  <si>
    <t>783851112.S1</t>
  </si>
  <si>
    <t>Nátery   2x Sikagard 680S</t>
  </si>
  <si>
    <t>699583216</t>
  </si>
  <si>
    <t>Práce a dodávky M</t>
  </si>
  <si>
    <t>21-M</t>
  </si>
  <si>
    <t>Elektromontáže</t>
  </si>
  <si>
    <t>210010167.S</t>
  </si>
  <si>
    <t>Rúrka tuhá z HDPE, D 200 uložená voľne</t>
  </si>
  <si>
    <t>-725043837</t>
  </si>
  <si>
    <t>286130073010.S</t>
  </si>
  <si>
    <t>Chránička tuhá dvojplášťová korugovaná DN 200, HDPE</t>
  </si>
  <si>
    <t>128</t>
  </si>
  <si>
    <t>1507964192</t>
  </si>
  <si>
    <t>MV</t>
  </si>
  <si>
    <t>Murárske výpomoci</t>
  </si>
  <si>
    <t>-2128787457</t>
  </si>
  <si>
    <t>PM</t>
  </si>
  <si>
    <t>Podružný materiál</t>
  </si>
  <si>
    <t>-1353164983</t>
  </si>
  <si>
    <t>PPV</t>
  </si>
  <si>
    <t>Podiel pridružených výkonov</t>
  </si>
  <si>
    <t>-970959169</t>
  </si>
  <si>
    <t xml:space="preserve"> SO 13 – ÚPRAVY KÁBLOVÉHO KANÁLA</t>
  </si>
  <si>
    <t xml:space="preserve">    783 - Dokončovacie práce - nátery</t>
  </si>
  <si>
    <t>113107231.S</t>
  </si>
  <si>
    <t>Odstránenie krytu v ploche nad 200 m2 z betónu prostého, hr. vrstvy do 150 mm,  -0,22500t</t>
  </si>
  <si>
    <t>2032710617</t>
  </si>
  <si>
    <t>132201101.S</t>
  </si>
  <si>
    <t>Výkop ryhy do šírky 600 mm v horn.3 do 100 m3</t>
  </si>
  <si>
    <t>-699791763</t>
  </si>
  <si>
    <t>132201109.S</t>
  </si>
  <si>
    <t>Príplatok k cene za lepivosť pri hĺbení rýh šírky do 600 mm zapažených i nezapažených s urovnaním dna v hornine 3</t>
  </si>
  <si>
    <t>-1716195506</t>
  </si>
  <si>
    <t>166101101.S</t>
  </si>
  <si>
    <t>Prehodenie neuľahnutého výkopku z horniny 1 až 4</t>
  </si>
  <si>
    <t>-500201645</t>
  </si>
  <si>
    <t>59346724</t>
  </si>
  <si>
    <t>388129720</t>
  </si>
  <si>
    <t>Montáž dielca prefabrikovaného kanála zo železobetónu, krycia doska hm. do 1 t.</t>
  </si>
  <si>
    <t>-1586454843</t>
  </si>
  <si>
    <t>59385014008451152</t>
  </si>
  <si>
    <t>Krycia doska kanála - 1300/500/150,vrátane úchytov a gom. vynechávky</t>
  </si>
  <si>
    <t>199561670</t>
  </si>
  <si>
    <t>581120215.Sp</t>
  </si>
  <si>
    <t>Kryt železobetónový cestných komunikácií s výstužou , hr. 150 mm</t>
  </si>
  <si>
    <t>1521154659</t>
  </si>
  <si>
    <t>612451071.S</t>
  </si>
  <si>
    <t>Vyspravenie povrchu neomietaných betónových stien vnútorných maltou cementovou pre omietky</t>
  </si>
  <si>
    <t>-586927374</t>
  </si>
  <si>
    <t>627991003.S</t>
  </si>
  <si>
    <t>Tesnenie škár  pásom mikroporéznej gumy</t>
  </si>
  <si>
    <t>-737401089</t>
  </si>
  <si>
    <t>919726732.S1</t>
  </si>
  <si>
    <t>Tesnenie dilatačných škár zálievkou</t>
  </si>
  <si>
    <t>-986028766</t>
  </si>
  <si>
    <t>919735123.S</t>
  </si>
  <si>
    <t>Rezanie existujúceho betónového krytu alebo podkladu hĺbky nad 100 do 150 mm</t>
  </si>
  <si>
    <t>-1630808171</t>
  </si>
  <si>
    <t>Vyčistenie ostatných objektov (kanálov, zásobníkov a pod.) akejkoľvek výšky</t>
  </si>
  <si>
    <t>-577128066</t>
  </si>
  <si>
    <t>963012520.S</t>
  </si>
  <si>
    <t>Búranie stropov z dosiek alebo panelov zo železobetónu prefabrikovaných  hr. nad 140 mm,  -1,60000t</t>
  </si>
  <si>
    <t>30460473</t>
  </si>
  <si>
    <t>1915718801</t>
  </si>
  <si>
    <t>-1798978329</t>
  </si>
  <si>
    <t>1649277665</t>
  </si>
  <si>
    <t>-1654607849</t>
  </si>
  <si>
    <t>999281111.S</t>
  </si>
  <si>
    <t>Presun hmôt pre opravy a údržbu objektov vrátane vonkajších plášťov výšky do 25 m</t>
  </si>
  <si>
    <t>-2108857830</t>
  </si>
  <si>
    <t>711111001.S</t>
  </si>
  <si>
    <t>Zhotovenie izolácie proti zemnej vlhkosti vodorovná náterom penetračným za studena</t>
  </si>
  <si>
    <t>-1472683151</t>
  </si>
  <si>
    <t>246170000900.S</t>
  </si>
  <si>
    <t>Lak asfaltový penetračný</t>
  </si>
  <si>
    <t>-2074896730</t>
  </si>
  <si>
    <t>711141559.S</t>
  </si>
  <si>
    <t>Zhotovenie  izolácie proti zemnej vlhkosti a tlakovej vode vodorovná NAIP pritavením</t>
  </si>
  <si>
    <t>1132353014</t>
  </si>
  <si>
    <t>628310001000</t>
  </si>
  <si>
    <t>1079518514</t>
  </si>
  <si>
    <t>998711201</t>
  </si>
  <si>
    <t>-704518039</t>
  </si>
  <si>
    <t>Dokončovacie práce - nátery</t>
  </si>
  <si>
    <t>783851112pp</t>
  </si>
  <si>
    <t>Nátery betón. plôch Sikagard 680S 2x</t>
  </si>
  <si>
    <t>802757700</t>
  </si>
  <si>
    <t>7A</t>
  </si>
  <si>
    <t>5A</t>
  </si>
  <si>
    <t>Hydroizolačná fólia PVC-P, hr. 1,5 mm, š. 1,3 m, izolácia proti úniku ropných látok a benzínu</t>
  </si>
  <si>
    <t>Geotextília polypropylénová, šxl 4x50 m, 350 g/m2,</t>
  </si>
  <si>
    <t>Geotextília 700 100%PP</t>
  </si>
  <si>
    <t>Pás asfaltový pre spodné vrstvy hydroizolačných systémov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</si>
</sst>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4" fontId="23" fillId="5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1" fillId="6" borderId="22" xfId="0" applyFont="1" applyFill="1" applyBorder="1" applyAlignment="1" applyProtection="1">
      <alignment horizontal="center" vertical="center"/>
      <protection locked="0"/>
    </xf>
    <xf numFmtId="49" fontId="21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6" borderId="22" xfId="0" applyFont="1" applyFill="1" applyBorder="1" applyAlignment="1" applyProtection="1">
      <alignment horizontal="left" vertical="center" wrapText="1"/>
      <protection locked="0"/>
    </xf>
    <xf numFmtId="0" fontId="21" fillId="6" borderId="22" xfId="0" applyFont="1" applyFill="1" applyBorder="1" applyAlignment="1" applyProtection="1">
      <alignment horizontal="center" vertical="center" wrapText="1"/>
      <protection locked="0"/>
    </xf>
    <xf numFmtId="167" fontId="21" fillId="6" borderId="22" xfId="0" applyNumberFormat="1" applyFont="1" applyFill="1" applyBorder="1" applyAlignment="1" applyProtection="1">
      <alignment vertical="center"/>
      <protection locked="0"/>
    </xf>
    <xf numFmtId="4" fontId="21" fillId="6" borderId="22" xfId="0" applyNumberFormat="1" applyFont="1" applyFill="1" applyBorder="1" applyAlignment="1" applyProtection="1">
      <alignment vertical="center"/>
      <protection locked="0"/>
    </xf>
    <xf numFmtId="167" fontId="0" fillId="0" borderId="0" xfId="0" applyNumberForma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5" fillId="0" borderId="22" xfId="0" applyFont="1" applyFill="1" applyBorder="1" applyAlignment="1" applyProtection="1">
      <alignment horizontal="left" vertical="center" wrapText="1"/>
      <protection locked="0"/>
    </xf>
    <xf numFmtId="0" fontId="21" fillId="0" borderId="22" xfId="0" applyFont="1" applyFill="1" applyBorder="1" applyAlignment="1" applyProtection="1">
      <alignment horizontal="left" vertical="center" wrapText="1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topLeftCell="A46" workbookViewId="0">
      <selection activeCell="AN98" sqref="AN98:AP9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20" t="s">
        <v>5</v>
      </c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230" t="s">
        <v>13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R5" s="16"/>
      <c r="BE5" s="227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231" t="s">
        <v>16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R6" s="16"/>
      <c r="BE6" s="228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228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4" t="s">
        <v>22</v>
      </c>
      <c r="AR8" s="16"/>
      <c r="BE8" s="228"/>
      <c r="BS8" s="13" t="s">
        <v>6</v>
      </c>
    </row>
    <row r="9" spans="1:74" ht="14.45" customHeight="1">
      <c r="B9" s="16"/>
      <c r="AR9" s="16"/>
      <c r="BE9" s="228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1</v>
      </c>
      <c r="AR10" s="16"/>
      <c r="BE10" s="228"/>
      <c r="BS10" s="13" t="s">
        <v>6</v>
      </c>
    </row>
    <row r="11" spans="1:74" ht="18.399999999999999" customHeight="1">
      <c r="B11" s="16"/>
      <c r="E11" s="21" t="s">
        <v>25</v>
      </c>
      <c r="AK11" s="23" t="s">
        <v>26</v>
      </c>
      <c r="AN11" s="21" t="s">
        <v>1</v>
      </c>
      <c r="AR11" s="16"/>
      <c r="BE11" s="228"/>
      <c r="BS11" s="13" t="s">
        <v>6</v>
      </c>
    </row>
    <row r="12" spans="1:74" ht="6.95" customHeight="1">
      <c r="B12" s="16"/>
      <c r="AR12" s="16"/>
      <c r="BE12" s="228"/>
      <c r="BS12" s="13" t="s">
        <v>6</v>
      </c>
    </row>
    <row r="13" spans="1:74" ht="12" customHeight="1">
      <c r="B13" s="16"/>
      <c r="D13" s="23" t="s">
        <v>27</v>
      </c>
      <c r="AK13" s="23" t="s">
        <v>24</v>
      </c>
      <c r="AN13" s="25" t="s">
        <v>28</v>
      </c>
      <c r="AR13" s="16"/>
      <c r="BE13" s="228"/>
      <c r="BS13" s="13" t="s">
        <v>6</v>
      </c>
    </row>
    <row r="14" spans="1:74" ht="12.75">
      <c r="B14" s="16"/>
      <c r="E14" s="232" t="s">
        <v>28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  <c r="AK14" s="23" t="s">
        <v>26</v>
      </c>
      <c r="AN14" s="25" t="s">
        <v>28</v>
      </c>
      <c r="AR14" s="16"/>
      <c r="BE14" s="228"/>
      <c r="BS14" s="13" t="s">
        <v>6</v>
      </c>
    </row>
    <row r="15" spans="1:74" ht="6.95" customHeight="1">
      <c r="B15" s="16"/>
      <c r="AR15" s="16"/>
      <c r="BE15" s="228"/>
      <c r="BS15" s="13" t="s">
        <v>3</v>
      </c>
    </row>
    <row r="16" spans="1:74" ht="12" customHeight="1">
      <c r="B16" s="16"/>
      <c r="D16" s="23" t="s">
        <v>29</v>
      </c>
      <c r="AK16" s="23" t="s">
        <v>24</v>
      </c>
      <c r="AN16" s="21" t="s">
        <v>1</v>
      </c>
      <c r="AR16" s="16"/>
      <c r="BE16" s="228"/>
      <c r="BS16" s="13" t="s">
        <v>3</v>
      </c>
    </row>
    <row r="17" spans="2:71" ht="18.399999999999999" customHeight="1">
      <c r="B17" s="16"/>
      <c r="E17" s="21" t="s">
        <v>30</v>
      </c>
      <c r="AK17" s="23" t="s">
        <v>26</v>
      </c>
      <c r="AN17" s="21" t="s">
        <v>1</v>
      </c>
      <c r="AR17" s="16"/>
      <c r="BE17" s="228"/>
      <c r="BS17" s="13" t="s">
        <v>31</v>
      </c>
    </row>
    <row r="18" spans="2:71" ht="6.95" customHeight="1">
      <c r="B18" s="16"/>
      <c r="AR18" s="16"/>
      <c r="BE18" s="228"/>
      <c r="BS18" s="13" t="s">
        <v>6</v>
      </c>
    </row>
    <row r="19" spans="2:71" ht="12" customHeight="1">
      <c r="B19" s="16"/>
      <c r="D19" s="23" t="s">
        <v>32</v>
      </c>
      <c r="AK19" s="23" t="s">
        <v>24</v>
      </c>
      <c r="AN19" s="21" t="s">
        <v>1</v>
      </c>
      <c r="AR19" s="16"/>
      <c r="BE19" s="228"/>
      <c r="BS19" s="13" t="s">
        <v>6</v>
      </c>
    </row>
    <row r="20" spans="2:71" ht="18.399999999999999" customHeight="1">
      <c r="B20" s="16"/>
      <c r="E20" s="21" t="s">
        <v>33</v>
      </c>
      <c r="AK20" s="23" t="s">
        <v>26</v>
      </c>
      <c r="AN20" s="21" t="s">
        <v>1</v>
      </c>
      <c r="AR20" s="16"/>
      <c r="BE20" s="228"/>
      <c r="BS20" s="13" t="s">
        <v>31</v>
      </c>
    </row>
    <row r="21" spans="2:71" ht="6.95" customHeight="1">
      <c r="B21" s="16"/>
      <c r="AR21" s="16"/>
      <c r="BE21" s="228"/>
    </row>
    <row r="22" spans="2:71" ht="12" customHeight="1">
      <c r="B22" s="16"/>
      <c r="D22" s="23" t="s">
        <v>34</v>
      </c>
      <c r="AR22" s="16"/>
      <c r="BE22" s="228"/>
    </row>
    <row r="23" spans="2:71" ht="16.5" customHeight="1">
      <c r="B23" s="16"/>
      <c r="E23" s="234" t="s">
        <v>1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R23" s="16"/>
      <c r="BE23" s="228"/>
    </row>
    <row r="24" spans="2:71" ht="6.95" customHeight="1">
      <c r="B24" s="16"/>
      <c r="AR24" s="16"/>
      <c r="BE24" s="228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28"/>
    </row>
    <row r="26" spans="2:71" s="1" customFormat="1" ht="25.9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17">
        <f>ROUND(AG94,2)</f>
        <v>0</v>
      </c>
      <c r="AL26" s="218"/>
      <c r="AM26" s="218"/>
      <c r="AN26" s="218"/>
      <c r="AO26" s="218"/>
      <c r="AR26" s="28"/>
      <c r="BE26" s="228"/>
    </row>
    <row r="27" spans="2:71" s="1" customFormat="1" ht="6.95" customHeight="1">
      <c r="B27" s="28"/>
      <c r="AR27" s="28"/>
      <c r="BE27" s="228"/>
    </row>
    <row r="28" spans="2:71" s="1" customFormat="1" ht="12.75">
      <c r="B28" s="28"/>
      <c r="L28" s="219" t="s">
        <v>36</v>
      </c>
      <c r="M28" s="219"/>
      <c r="N28" s="219"/>
      <c r="O28" s="219"/>
      <c r="P28" s="219"/>
      <c r="W28" s="219" t="s">
        <v>37</v>
      </c>
      <c r="X28" s="219"/>
      <c r="Y28" s="219"/>
      <c r="Z28" s="219"/>
      <c r="AA28" s="219"/>
      <c r="AB28" s="219"/>
      <c r="AC28" s="219"/>
      <c r="AD28" s="219"/>
      <c r="AE28" s="219"/>
      <c r="AK28" s="219" t="s">
        <v>38</v>
      </c>
      <c r="AL28" s="219"/>
      <c r="AM28" s="219"/>
      <c r="AN28" s="219"/>
      <c r="AO28" s="219"/>
      <c r="AR28" s="28"/>
      <c r="BE28" s="228"/>
    </row>
    <row r="29" spans="2:71" s="2" customFormat="1" ht="14.45" customHeight="1">
      <c r="B29" s="32"/>
      <c r="D29" s="23" t="s">
        <v>39</v>
      </c>
      <c r="F29" s="33" t="s">
        <v>40</v>
      </c>
      <c r="L29" s="209">
        <v>0.2</v>
      </c>
      <c r="M29" s="208"/>
      <c r="N29" s="208"/>
      <c r="O29" s="208"/>
      <c r="P29" s="208"/>
      <c r="Q29" s="34"/>
      <c r="R29" s="34"/>
      <c r="S29" s="34"/>
      <c r="T29" s="34"/>
      <c r="U29" s="34"/>
      <c r="V29" s="34"/>
      <c r="W29" s="207">
        <f>ROUND(AZ94, 2)</f>
        <v>0</v>
      </c>
      <c r="X29" s="208"/>
      <c r="Y29" s="208"/>
      <c r="Z29" s="208"/>
      <c r="AA29" s="208"/>
      <c r="AB29" s="208"/>
      <c r="AC29" s="208"/>
      <c r="AD29" s="208"/>
      <c r="AE29" s="208"/>
      <c r="AF29" s="34"/>
      <c r="AG29" s="34"/>
      <c r="AH29" s="34"/>
      <c r="AI29" s="34"/>
      <c r="AJ29" s="34"/>
      <c r="AK29" s="207">
        <f>ROUND(AV94, 2)</f>
        <v>0</v>
      </c>
      <c r="AL29" s="208"/>
      <c r="AM29" s="208"/>
      <c r="AN29" s="208"/>
      <c r="AO29" s="208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229"/>
    </row>
    <row r="30" spans="2:71" s="2" customFormat="1" ht="14.45" customHeight="1">
      <c r="B30" s="32"/>
      <c r="F30" s="33" t="s">
        <v>41</v>
      </c>
      <c r="L30" s="209">
        <v>0.2</v>
      </c>
      <c r="M30" s="208"/>
      <c r="N30" s="208"/>
      <c r="O30" s="208"/>
      <c r="P30" s="208"/>
      <c r="Q30" s="34"/>
      <c r="R30" s="34"/>
      <c r="S30" s="34"/>
      <c r="T30" s="34"/>
      <c r="U30" s="34"/>
      <c r="V30" s="34"/>
      <c r="W30" s="207">
        <f>ROUND(BA94, 2)</f>
        <v>0</v>
      </c>
      <c r="X30" s="208"/>
      <c r="Y30" s="208"/>
      <c r="Z30" s="208"/>
      <c r="AA30" s="208"/>
      <c r="AB30" s="208"/>
      <c r="AC30" s="208"/>
      <c r="AD30" s="208"/>
      <c r="AE30" s="208"/>
      <c r="AF30" s="34"/>
      <c r="AG30" s="34"/>
      <c r="AH30" s="34"/>
      <c r="AI30" s="34"/>
      <c r="AJ30" s="34"/>
      <c r="AK30" s="207">
        <f>ROUND(AW94, 2)</f>
        <v>0</v>
      </c>
      <c r="AL30" s="208"/>
      <c r="AM30" s="208"/>
      <c r="AN30" s="208"/>
      <c r="AO30" s="208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229"/>
    </row>
    <row r="31" spans="2:71" s="2" customFormat="1" ht="14.45" hidden="1" customHeight="1">
      <c r="B31" s="32"/>
      <c r="F31" s="23" t="s">
        <v>42</v>
      </c>
      <c r="L31" s="226">
        <v>0.2</v>
      </c>
      <c r="M31" s="211"/>
      <c r="N31" s="211"/>
      <c r="O31" s="211"/>
      <c r="P31" s="211"/>
      <c r="W31" s="210">
        <f>ROUND(BB94, 2)</f>
        <v>0</v>
      </c>
      <c r="X31" s="211"/>
      <c r="Y31" s="211"/>
      <c r="Z31" s="211"/>
      <c r="AA31" s="211"/>
      <c r="AB31" s="211"/>
      <c r="AC31" s="211"/>
      <c r="AD31" s="211"/>
      <c r="AE31" s="211"/>
      <c r="AK31" s="210">
        <v>0</v>
      </c>
      <c r="AL31" s="211"/>
      <c r="AM31" s="211"/>
      <c r="AN31" s="211"/>
      <c r="AO31" s="211"/>
      <c r="AR31" s="32"/>
      <c r="BE31" s="229"/>
    </row>
    <row r="32" spans="2:71" s="2" customFormat="1" ht="14.45" hidden="1" customHeight="1">
      <c r="B32" s="32"/>
      <c r="F32" s="23" t="s">
        <v>43</v>
      </c>
      <c r="L32" s="226">
        <v>0.2</v>
      </c>
      <c r="M32" s="211"/>
      <c r="N32" s="211"/>
      <c r="O32" s="211"/>
      <c r="P32" s="211"/>
      <c r="W32" s="210">
        <f>ROUND(BC94, 2)</f>
        <v>0</v>
      </c>
      <c r="X32" s="211"/>
      <c r="Y32" s="211"/>
      <c r="Z32" s="211"/>
      <c r="AA32" s="211"/>
      <c r="AB32" s="211"/>
      <c r="AC32" s="211"/>
      <c r="AD32" s="211"/>
      <c r="AE32" s="211"/>
      <c r="AK32" s="210">
        <v>0</v>
      </c>
      <c r="AL32" s="211"/>
      <c r="AM32" s="211"/>
      <c r="AN32" s="211"/>
      <c r="AO32" s="211"/>
      <c r="AR32" s="32"/>
      <c r="BE32" s="229"/>
    </row>
    <row r="33" spans="2:57" s="2" customFormat="1" ht="14.45" hidden="1" customHeight="1">
      <c r="B33" s="32"/>
      <c r="F33" s="33" t="s">
        <v>44</v>
      </c>
      <c r="L33" s="209">
        <v>0</v>
      </c>
      <c r="M33" s="208"/>
      <c r="N33" s="208"/>
      <c r="O33" s="208"/>
      <c r="P33" s="208"/>
      <c r="Q33" s="34"/>
      <c r="R33" s="34"/>
      <c r="S33" s="34"/>
      <c r="T33" s="34"/>
      <c r="U33" s="34"/>
      <c r="V33" s="34"/>
      <c r="W33" s="207">
        <f>ROUND(BD94, 2)</f>
        <v>0</v>
      </c>
      <c r="X33" s="208"/>
      <c r="Y33" s="208"/>
      <c r="Z33" s="208"/>
      <c r="AA33" s="208"/>
      <c r="AB33" s="208"/>
      <c r="AC33" s="208"/>
      <c r="AD33" s="208"/>
      <c r="AE33" s="208"/>
      <c r="AF33" s="34"/>
      <c r="AG33" s="34"/>
      <c r="AH33" s="34"/>
      <c r="AI33" s="34"/>
      <c r="AJ33" s="34"/>
      <c r="AK33" s="207">
        <v>0</v>
      </c>
      <c r="AL33" s="208"/>
      <c r="AM33" s="208"/>
      <c r="AN33" s="208"/>
      <c r="AO33" s="208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229"/>
    </row>
    <row r="34" spans="2:57" s="1" customFormat="1" ht="6.95" customHeight="1">
      <c r="B34" s="28"/>
      <c r="AR34" s="28"/>
      <c r="BE34" s="228"/>
    </row>
    <row r="35" spans="2:57" s="1" customFormat="1" ht="25.9" customHeight="1">
      <c r="B35" s="28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225" t="s">
        <v>47</v>
      </c>
      <c r="Y35" s="223"/>
      <c r="Z35" s="223"/>
      <c r="AA35" s="223"/>
      <c r="AB35" s="223"/>
      <c r="AC35" s="38"/>
      <c r="AD35" s="38"/>
      <c r="AE35" s="38"/>
      <c r="AF35" s="38"/>
      <c r="AG35" s="38"/>
      <c r="AH35" s="38"/>
      <c r="AI35" s="38"/>
      <c r="AJ35" s="38"/>
      <c r="AK35" s="222">
        <f>SUM(AK26:AK33)</f>
        <v>0</v>
      </c>
      <c r="AL35" s="223"/>
      <c r="AM35" s="223"/>
      <c r="AN35" s="223"/>
      <c r="AO35" s="224"/>
      <c r="AP35" s="36"/>
      <c r="AQ35" s="36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42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50</v>
      </c>
      <c r="AI60" s="30"/>
      <c r="AJ60" s="30"/>
      <c r="AK60" s="30"/>
      <c r="AL60" s="30"/>
      <c r="AM60" s="42" t="s">
        <v>51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40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53</v>
      </c>
      <c r="AI64" s="41"/>
      <c r="AJ64" s="41"/>
      <c r="AK64" s="41"/>
      <c r="AL64" s="41"/>
      <c r="AM64" s="41"/>
      <c r="AN64" s="41"/>
      <c r="AO64" s="41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42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50</v>
      </c>
      <c r="AI75" s="30"/>
      <c r="AJ75" s="30"/>
      <c r="AK75" s="30"/>
      <c r="AL75" s="30"/>
      <c r="AM75" s="42" t="s">
        <v>51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>
      <c r="B82" s="28"/>
      <c r="C82" s="17" t="s">
        <v>54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22P001-11</v>
      </c>
      <c r="AR84" s="47"/>
    </row>
    <row r="85" spans="1:91" s="4" customFormat="1" ht="36.950000000000003" customHeight="1">
      <c r="B85" s="48"/>
      <c r="C85" s="49" t="s">
        <v>15</v>
      </c>
      <c r="L85" s="212" t="str">
        <f>K6</f>
        <v>NOVÝ ZDROJ TEPLA A ELEKTRICKEJ ENERGIE- PLYNOVÉ MOTORY A TRANSFORMÁTOR T10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R85" s="48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19</v>
      </c>
      <c r="L87" s="50" t="str">
        <f>IF(K8="","",K8)</f>
        <v>Žilina</v>
      </c>
      <c r="AI87" s="23" t="s">
        <v>21</v>
      </c>
      <c r="AM87" s="214" t="str">
        <f>IF(AN8= "","",AN8)</f>
        <v>12. 4. 2022</v>
      </c>
      <c r="AN87" s="214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23</v>
      </c>
      <c r="L89" s="3" t="str">
        <f>IF(E11= "","",E11)</f>
        <v>ŽILINSKÁ TEPLÁRENSKÁ, a.s. KOŠICKÁ 11, 011 87 ŽILI</v>
      </c>
      <c r="AI89" s="23" t="s">
        <v>29</v>
      </c>
      <c r="AM89" s="193" t="str">
        <f>IF(E17="","",E17)</f>
        <v>Ing. Proks</v>
      </c>
      <c r="AN89" s="194"/>
      <c r="AO89" s="194"/>
      <c r="AP89" s="194"/>
      <c r="AR89" s="28"/>
      <c r="AS89" s="189" t="s">
        <v>55</v>
      </c>
      <c r="AT89" s="190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28"/>
      <c r="C90" s="23" t="s">
        <v>27</v>
      </c>
      <c r="L90" s="3" t="str">
        <f>IF(E14= "Vyplň údaj","",E14)</f>
        <v/>
      </c>
      <c r="AI90" s="23" t="s">
        <v>32</v>
      </c>
      <c r="AM90" s="193" t="str">
        <f>IF(E20="","",E20)</f>
        <v xml:space="preserve"> </v>
      </c>
      <c r="AN90" s="194"/>
      <c r="AO90" s="194"/>
      <c r="AP90" s="194"/>
      <c r="AR90" s="28"/>
      <c r="AS90" s="191"/>
      <c r="AT90" s="192"/>
      <c r="BD90" s="54"/>
    </row>
    <row r="91" spans="1:91" s="1" customFormat="1" ht="10.9" customHeight="1">
      <c r="B91" s="28"/>
      <c r="AR91" s="28"/>
      <c r="AS91" s="191"/>
      <c r="AT91" s="192"/>
      <c r="BD91" s="54"/>
    </row>
    <row r="92" spans="1:91" s="1" customFormat="1" ht="29.25" customHeight="1">
      <c r="B92" s="28"/>
      <c r="C92" s="195" t="s">
        <v>56</v>
      </c>
      <c r="D92" s="196"/>
      <c r="E92" s="196"/>
      <c r="F92" s="196"/>
      <c r="G92" s="196"/>
      <c r="H92" s="55"/>
      <c r="I92" s="198" t="s">
        <v>57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7" t="s">
        <v>58</v>
      </c>
      <c r="AH92" s="196"/>
      <c r="AI92" s="196"/>
      <c r="AJ92" s="196"/>
      <c r="AK92" s="196"/>
      <c r="AL92" s="196"/>
      <c r="AM92" s="196"/>
      <c r="AN92" s="198" t="s">
        <v>59</v>
      </c>
      <c r="AO92" s="196"/>
      <c r="AP92" s="199"/>
      <c r="AQ92" s="56" t="s">
        <v>60</v>
      </c>
      <c r="AR92" s="28"/>
      <c r="AS92" s="57" t="s">
        <v>61</v>
      </c>
      <c r="AT92" s="58" t="s">
        <v>62</v>
      </c>
      <c r="AU92" s="58" t="s">
        <v>63</v>
      </c>
      <c r="AV92" s="58" t="s">
        <v>64</v>
      </c>
      <c r="AW92" s="58" t="s">
        <v>65</v>
      </c>
      <c r="AX92" s="58" t="s">
        <v>66</v>
      </c>
      <c r="AY92" s="58" t="s">
        <v>67</v>
      </c>
      <c r="AZ92" s="58" t="s">
        <v>68</v>
      </c>
      <c r="BA92" s="58" t="s">
        <v>69</v>
      </c>
      <c r="BB92" s="58" t="s">
        <v>70</v>
      </c>
      <c r="BC92" s="58" t="s">
        <v>71</v>
      </c>
      <c r="BD92" s="59" t="s">
        <v>72</v>
      </c>
    </row>
    <row r="93" spans="1:91" s="1" customFormat="1" ht="10.9" customHeight="1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1"/>
      <c r="C94" s="62" t="s">
        <v>73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15">
        <f>ROUND(AG95,2)</f>
        <v>0</v>
      </c>
      <c r="AH94" s="215"/>
      <c r="AI94" s="215"/>
      <c r="AJ94" s="215"/>
      <c r="AK94" s="215"/>
      <c r="AL94" s="215"/>
      <c r="AM94" s="215"/>
      <c r="AN94" s="216">
        <f>SUM(AG94,AT94)</f>
        <v>0</v>
      </c>
      <c r="AO94" s="216"/>
      <c r="AP94" s="216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74</v>
      </c>
      <c r="BT94" s="70" t="s">
        <v>75</v>
      </c>
      <c r="BU94" s="71" t="s">
        <v>76</v>
      </c>
      <c r="BV94" s="70" t="s">
        <v>77</v>
      </c>
      <c r="BW94" s="70" t="s">
        <v>4</v>
      </c>
      <c r="BX94" s="70" t="s">
        <v>78</v>
      </c>
      <c r="CL94" s="70" t="s">
        <v>1</v>
      </c>
    </row>
    <row r="95" spans="1:91" s="6" customFormat="1" ht="16.5" customHeight="1">
      <c r="B95" s="72"/>
      <c r="C95" s="73"/>
      <c r="D95" s="206"/>
      <c r="E95" s="206"/>
      <c r="F95" s="206"/>
      <c r="G95" s="206"/>
      <c r="H95" s="206"/>
      <c r="I95" s="74"/>
      <c r="J95" s="206" t="s">
        <v>79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3">
        <f>ROUND(SUM(AG96:AG98),2)</f>
        <v>0</v>
      </c>
      <c r="AH95" s="204"/>
      <c r="AI95" s="204"/>
      <c r="AJ95" s="204"/>
      <c r="AK95" s="204"/>
      <c r="AL95" s="204"/>
      <c r="AM95" s="204"/>
      <c r="AN95" s="205">
        <f>SUM(AG95,AT95)</f>
        <v>0</v>
      </c>
      <c r="AO95" s="204"/>
      <c r="AP95" s="204"/>
      <c r="AQ95" s="75" t="s">
        <v>80</v>
      </c>
      <c r="AR95" s="72"/>
      <c r="AS95" s="76">
        <f>ROUND(SUM(AS96:AS98),2)</f>
        <v>0</v>
      </c>
      <c r="AT95" s="77">
        <f>ROUND(SUM(AV95:AW95),2)</f>
        <v>0</v>
      </c>
      <c r="AU95" s="78">
        <f>ROUND(SUM(AU96:AU98),5)</f>
        <v>0</v>
      </c>
      <c r="AV95" s="77">
        <f>ROUND(AZ95*L29,2)</f>
        <v>0</v>
      </c>
      <c r="AW95" s="77">
        <f>ROUND(BA95*L30,2)</f>
        <v>0</v>
      </c>
      <c r="AX95" s="77">
        <f>ROUND(BB95*L29,2)</f>
        <v>0</v>
      </c>
      <c r="AY95" s="77">
        <f>ROUND(BC95*L30,2)</f>
        <v>0</v>
      </c>
      <c r="AZ95" s="77">
        <f>ROUND(SUM(AZ96:AZ98),2)</f>
        <v>0</v>
      </c>
      <c r="BA95" s="77">
        <f>ROUND(SUM(BA96:BA98),2)</f>
        <v>0</v>
      </c>
      <c r="BB95" s="77">
        <f>ROUND(SUM(BB96:BB98),2)</f>
        <v>0</v>
      </c>
      <c r="BC95" s="77">
        <f>ROUND(SUM(BC96:BC98),2)</f>
        <v>0</v>
      </c>
      <c r="BD95" s="79">
        <f>ROUND(SUM(BD96:BD98),2)</f>
        <v>0</v>
      </c>
      <c r="BS95" s="80" t="s">
        <v>74</v>
      </c>
      <c r="BT95" s="80" t="s">
        <v>81</v>
      </c>
      <c r="BU95" s="80" t="s">
        <v>76</v>
      </c>
      <c r="BV95" s="80" t="s">
        <v>77</v>
      </c>
      <c r="BW95" s="80" t="s">
        <v>82</v>
      </c>
      <c r="BX95" s="80" t="s">
        <v>4</v>
      </c>
      <c r="CL95" s="80" t="s">
        <v>1</v>
      </c>
      <c r="CM95" s="80" t="s">
        <v>75</v>
      </c>
    </row>
    <row r="96" spans="1:91" s="3" customFormat="1" ht="23.25" customHeight="1">
      <c r="A96" s="81" t="s">
        <v>83</v>
      </c>
      <c r="B96" s="47"/>
      <c r="C96" s="9"/>
      <c r="D96" s="9"/>
      <c r="E96" s="200"/>
      <c r="F96" s="200"/>
      <c r="G96" s="200"/>
      <c r="H96" s="200"/>
      <c r="I96" s="200"/>
      <c r="J96" s="9"/>
      <c r="K96" s="200" t="s">
        <v>84</v>
      </c>
      <c r="L96" s="200"/>
      <c r="M96" s="200"/>
      <c r="N96" s="200"/>
      <c r="O96" s="200"/>
      <c r="P96" s="200"/>
      <c r="Q96" s="200"/>
      <c r="R96" s="200"/>
      <c r="S96" s="200"/>
      <c r="T96" s="200"/>
      <c r="U96" s="200"/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201">
        <f>'11 - SO 11 – REKONŠTRUKCI...'!J34</f>
        <v>0</v>
      </c>
      <c r="AH96" s="202"/>
      <c r="AI96" s="202"/>
      <c r="AJ96" s="202"/>
      <c r="AK96" s="202"/>
      <c r="AL96" s="202"/>
      <c r="AM96" s="202"/>
      <c r="AN96" s="201">
        <f>SUM(AG96,AT96)</f>
        <v>0</v>
      </c>
      <c r="AO96" s="202"/>
      <c r="AP96" s="202"/>
      <c r="AQ96" s="82" t="s">
        <v>85</v>
      </c>
      <c r="AR96" s="47"/>
      <c r="AS96" s="83">
        <v>0</v>
      </c>
      <c r="AT96" s="84">
        <f>ROUND(SUM(AV96:AW96),2)</f>
        <v>0</v>
      </c>
      <c r="AU96" s="85">
        <f>'11 - SO 11 – REKONŠTRUKCI...'!P141</f>
        <v>0</v>
      </c>
      <c r="AV96" s="84">
        <f>'11 - SO 11 – REKONŠTRUKCI...'!J37</f>
        <v>0</v>
      </c>
      <c r="AW96" s="84">
        <f>'11 - SO 11 – REKONŠTRUKCI...'!J38</f>
        <v>0</v>
      </c>
      <c r="AX96" s="84">
        <f>'11 - SO 11 – REKONŠTRUKCI...'!J39</f>
        <v>0</v>
      </c>
      <c r="AY96" s="84">
        <f>'11 - SO 11 – REKONŠTRUKCI...'!J40</f>
        <v>0</v>
      </c>
      <c r="AZ96" s="84">
        <f>'11 - SO 11 – REKONŠTRUKCI...'!F37</f>
        <v>0</v>
      </c>
      <c r="BA96" s="84">
        <f>'11 - SO 11 – REKONŠTRUKCI...'!F38</f>
        <v>0</v>
      </c>
      <c r="BB96" s="84">
        <f>'11 - SO 11 – REKONŠTRUKCI...'!F39</f>
        <v>0</v>
      </c>
      <c r="BC96" s="84">
        <f>'11 - SO 11 – REKONŠTRUKCI...'!F40</f>
        <v>0</v>
      </c>
      <c r="BD96" s="86">
        <f>'11 - SO 11 – REKONŠTRUKCI...'!F41</f>
        <v>0</v>
      </c>
      <c r="BT96" s="21" t="s">
        <v>86</v>
      </c>
      <c r="BV96" s="21" t="s">
        <v>77</v>
      </c>
      <c r="BW96" s="21" t="s">
        <v>87</v>
      </c>
      <c r="BX96" s="21" t="s">
        <v>82</v>
      </c>
      <c r="CL96" s="21" t="s">
        <v>1</v>
      </c>
    </row>
    <row r="97" spans="1:90" s="3" customFormat="1" ht="23.25" customHeight="1">
      <c r="A97" s="81" t="s">
        <v>83</v>
      </c>
      <c r="B97" s="47"/>
      <c r="C97" s="9"/>
      <c r="D97" s="9"/>
      <c r="E97" s="200"/>
      <c r="F97" s="200"/>
      <c r="G97" s="200"/>
      <c r="H97" s="200"/>
      <c r="I97" s="200"/>
      <c r="J97" s="9"/>
      <c r="K97" s="200" t="s">
        <v>88</v>
      </c>
      <c r="L97" s="200"/>
      <c r="M97" s="200"/>
      <c r="N97" s="200"/>
      <c r="O97" s="200"/>
      <c r="P97" s="200"/>
      <c r="Q97" s="200"/>
      <c r="R97" s="200"/>
      <c r="S97" s="200"/>
      <c r="T97" s="200"/>
      <c r="U97" s="200"/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201">
        <f>'12 - SO 12 – ÚPRAVY V ROZ...'!J34</f>
        <v>0</v>
      </c>
      <c r="AH97" s="202"/>
      <c r="AI97" s="202"/>
      <c r="AJ97" s="202"/>
      <c r="AK97" s="202"/>
      <c r="AL97" s="202"/>
      <c r="AM97" s="202"/>
      <c r="AN97" s="201">
        <f>SUM(AG97,AT97)</f>
        <v>0</v>
      </c>
      <c r="AO97" s="202"/>
      <c r="AP97" s="202"/>
      <c r="AQ97" s="82" t="s">
        <v>85</v>
      </c>
      <c r="AR97" s="47"/>
      <c r="AS97" s="83">
        <v>0</v>
      </c>
      <c r="AT97" s="84">
        <f>ROUND(SUM(AV97:AW97),2)</f>
        <v>0</v>
      </c>
      <c r="AU97" s="85">
        <f>'12 - SO 12 – ÚPRAVY V ROZ...'!P142</f>
        <v>0</v>
      </c>
      <c r="AV97" s="84">
        <f>'12 - SO 12 – ÚPRAVY V ROZ...'!J37</f>
        <v>0</v>
      </c>
      <c r="AW97" s="84">
        <f>'12 - SO 12 – ÚPRAVY V ROZ...'!J38</f>
        <v>0</v>
      </c>
      <c r="AX97" s="84">
        <f>'12 - SO 12 – ÚPRAVY V ROZ...'!J39</f>
        <v>0</v>
      </c>
      <c r="AY97" s="84">
        <f>'12 - SO 12 – ÚPRAVY V ROZ...'!J40</f>
        <v>0</v>
      </c>
      <c r="AZ97" s="84">
        <f>'12 - SO 12 – ÚPRAVY V ROZ...'!F37</f>
        <v>0</v>
      </c>
      <c r="BA97" s="84">
        <f>'12 - SO 12 – ÚPRAVY V ROZ...'!F38</f>
        <v>0</v>
      </c>
      <c r="BB97" s="84">
        <f>'12 - SO 12 – ÚPRAVY V ROZ...'!F39</f>
        <v>0</v>
      </c>
      <c r="BC97" s="84">
        <f>'12 - SO 12 – ÚPRAVY V ROZ...'!F40</f>
        <v>0</v>
      </c>
      <c r="BD97" s="86">
        <f>'12 - SO 12 – ÚPRAVY V ROZ...'!F41</f>
        <v>0</v>
      </c>
      <c r="BT97" s="21" t="s">
        <v>86</v>
      </c>
      <c r="BV97" s="21" t="s">
        <v>77</v>
      </c>
      <c r="BW97" s="21" t="s">
        <v>89</v>
      </c>
      <c r="BX97" s="21" t="s">
        <v>82</v>
      </c>
      <c r="CL97" s="21" t="s">
        <v>1</v>
      </c>
    </row>
    <row r="98" spans="1:90" s="3" customFormat="1" ht="23.25" customHeight="1">
      <c r="A98" s="81" t="s">
        <v>83</v>
      </c>
      <c r="B98" s="47"/>
      <c r="C98" s="9"/>
      <c r="D98" s="9"/>
      <c r="E98" s="200"/>
      <c r="F98" s="200"/>
      <c r="G98" s="200"/>
      <c r="H98" s="200"/>
      <c r="I98" s="200"/>
      <c r="J98" s="9"/>
      <c r="K98" s="200" t="s">
        <v>90</v>
      </c>
      <c r="L98" s="200"/>
      <c r="M98" s="200"/>
      <c r="N98" s="200"/>
      <c r="O98" s="200"/>
      <c r="P98" s="200"/>
      <c r="Q98" s="200"/>
      <c r="R98" s="200"/>
      <c r="S98" s="200"/>
      <c r="T98" s="200"/>
      <c r="U98" s="200"/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201">
        <f>'13 - SO 13 – ÚPRAVY KÁBLO...'!J34</f>
        <v>0</v>
      </c>
      <c r="AH98" s="202"/>
      <c r="AI98" s="202"/>
      <c r="AJ98" s="202"/>
      <c r="AK98" s="202"/>
      <c r="AL98" s="202"/>
      <c r="AM98" s="202"/>
      <c r="AN98" s="201">
        <f>SUM(AG98,AT98)</f>
        <v>0</v>
      </c>
      <c r="AO98" s="202"/>
      <c r="AP98" s="202"/>
      <c r="AQ98" s="82" t="s">
        <v>85</v>
      </c>
      <c r="AR98" s="47"/>
      <c r="AS98" s="87">
        <v>0</v>
      </c>
      <c r="AT98" s="88">
        <f>ROUND(SUM(AV98:AW98),2)</f>
        <v>0</v>
      </c>
      <c r="AU98" s="89">
        <f>'13 - SO 13 – ÚPRAVY KÁBLO...'!P140</f>
        <v>0</v>
      </c>
      <c r="AV98" s="88">
        <f>'13 - SO 13 – ÚPRAVY KÁBLO...'!J37</f>
        <v>0</v>
      </c>
      <c r="AW98" s="88">
        <f>'13 - SO 13 – ÚPRAVY KÁBLO...'!J38</f>
        <v>0</v>
      </c>
      <c r="AX98" s="88">
        <f>'13 - SO 13 – ÚPRAVY KÁBLO...'!J39</f>
        <v>0</v>
      </c>
      <c r="AY98" s="88">
        <f>'13 - SO 13 – ÚPRAVY KÁBLO...'!J40</f>
        <v>0</v>
      </c>
      <c r="AZ98" s="88">
        <f>'13 - SO 13 – ÚPRAVY KÁBLO...'!F37</f>
        <v>0</v>
      </c>
      <c r="BA98" s="88">
        <f>'13 - SO 13 – ÚPRAVY KÁBLO...'!F38</f>
        <v>0</v>
      </c>
      <c r="BB98" s="88">
        <f>'13 - SO 13 – ÚPRAVY KÁBLO...'!F39</f>
        <v>0</v>
      </c>
      <c r="BC98" s="88">
        <f>'13 - SO 13 – ÚPRAVY KÁBLO...'!F40</f>
        <v>0</v>
      </c>
      <c r="BD98" s="90">
        <f>'13 - SO 13 – ÚPRAVY KÁBLO...'!F41</f>
        <v>0</v>
      </c>
      <c r="BT98" s="21" t="s">
        <v>86</v>
      </c>
      <c r="BV98" s="21" t="s">
        <v>77</v>
      </c>
      <c r="BW98" s="21" t="s">
        <v>91</v>
      </c>
      <c r="BX98" s="21" t="s">
        <v>82</v>
      </c>
      <c r="CL98" s="21" t="s">
        <v>1</v>
      </c>
    </row>
    <row r="99" spans="1:90" s="1" customFormat="1" ht="30" customHeight="1">
      <c r="B99" s="28"/>
      <c r="AR99" s="28"/>
    </row>
    <row r="100" spans="1:90" s="1" customFormat="1" ht="6.95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28"/>
    </row>
  </sheetData>
  <mergeCells count="5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98:AM98"/>
    <mergeCell ref="AN98:AP98"/>
    <mergeCell ref="L85:AO85"/>
    <mergeCell ref="AM87:AN87"/>
    <mergeCell ref="AG94:AM94"/>
    <mergeCell ref="AN94:AP94"/>
    <mergeCell ref="AN96:AP96"/>
    <mergeCell ref="E96:I96"/>
    <mergeCell ref="K96:AF96"/>
    <mergeCell ref="AG96:AM96"/>
    <mergeCell ref="AG95:AM95"/>
    <mergeCell ref="AN95:AP95"/>
    <mergeCell ref="J95:AF95"/>
    <mergeCell ref="D95:H95"/>
    <mergeCell ref="E98:I98"/>
    <mergeCell ref="K98:AF98"/>
    <mergeCell ref="K97:AF97"/>
    <mergeCell ref="AN97:AP97"/>
    <mergeCell ref="E97:I97"/>
    <mergeCell ref="AG97:AM97"/>
    <mergeCell ref="AS89:AT91"/>
    <mergeCell ref="AM89:AP89"/>
    <mergeCell ref="AM90:AP90"/>
    <mergeCell ref="C92:G92"/>
    <mergeCell ref="AG92:AM92"/>
    <mergeCell ref="AN92:AP92"/>
    <mergeCell ref="I92:AF92"/>
  </mergeCells>
  <hyperlinks>
    <hyperlink ref="A96" location="'11 - SO 11 – REKONŠTRUKCI...'!C2" display="/" xr:uid="{00000000-0004-0000-0000-000000000000}"/>
    <hyperlink ref="A97" location="'12 - SO 12 – ÚPRAVY V ROZ...'!C2" display="/" xr:uid="{00000000-0004-0000-0000-000001000000}"/>
    <hyperlink ref="A98" location="'13 - SO 13 – ÚPRAVY KÁBLO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4"/>
  <sheetViews>
    <sheetView showGridLines="0" topLeftCell="A196" workbookViewId="0">
      <selection activeCell="W216" sqref="W21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3" t="s">
        <v>87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customHeight="1">
      <c r="B4" s="16"/>
      <c r="D4" s="17" t="s">
        <v>92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37" t="str">
        <f>'Rekapitulácia stavby'!K6</f>
        <v>NOVÝ ZDROJ TEPLA A ELEKTRICKEJ ENERGIE- PLYNOVÉ MOTORY A TRANSFORMÁTOR T10</v>
      </c>
      <c r="F7" s="238"/>
      <c r="G7" s="238"/>
      <c r="H7" s="238"/>
      <c r="L7" s="16"/>
    </row>
    <row r="8" spans="2:46" ht="12" customHeight="1">
      <c r="B8" s="16"/>
      <c r="D8" s="23" t="s">
        <v>93</v>
      </c>
      <c r="L8" s="16"/>
    </row>
    <row r="9" spans="2:46" s="1" customFormat="1" ht="16.5" customHeight="1">
      <c r="B9" s="28"/>
      <c r="E9" s="237" t="s">
        <v>94</v>
      </c>
      <c r="F9" s="239"/>
      <c r="G9" s="239"/>
      <c r="H9" s="239"/>
      <c r="L9" s="28"/>
    </row>
    <row r="10" spans="2:46" s="1" customFormat="1" ht="12" customHeight="1">
      <c r="B10" s="28"/>
      <c r="D10" s="23" t="s">
        <v>95</v>
      </c>
      <c r="L10" s="28"/>
    </row>
    <row r="11" spans="2:46" s="1" customFormat="1" ht="16.5" customHeight="1">
      <c r="B11" s="28"/>
      <c r="E11" s="212" t="s">
        <v>84</v>
      </c>
      <c r="F11" s="239"/>
      <c r="G11" s="239"/>
      <c r="H11" s="239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17</v>
      </c>
      <c r="F13" s="21" t="s">
        <v>1</v>
      </c>
      <c r="I13" s="23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23" t="s">
        <v>21</v>
      </c>
      <c r="J14" s="51" t="str">
        <f>'Rekapitulácia stavby'!AN8</f>
        <v>12. 4. 2022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23</v>
      </c>
      <c r="I16" s="23" t="s">
        <v>24</v>
      </c>
      <c r="J16" s="21" t="s">
        <v>1</v>
      </c>
      <c r="L16" s="28"/>
    </row>
    <row r="17" spans="2:12" s="1" customFormat="1" ht="18" customHeight="1">
      <c r="B17" s="28"/>
      <c r="E17" s="21" t="s">
        <v>25</v>
      </c>
      <c r="I17" s="23" t="s">
        <v>26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27</v>
      </c>
      <c r="I19" s="23" t="s">
        <v>24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40" t="str">
        <f>'Rekapitulácia stavby'!E14</f>
        <v>Vyplň údaj</v>
      </c>
      <c r="F20" s="230"/>
      <c r="G20" s="230"/>
      <c r="H20" s="230"/>
      <c r="I20" s="23" t="s">
        <v>26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29</v>
      </c>
      <c r="I22" s="23" t="s">
        <v>24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26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32</v>
      </c>
      <c r="I25" s="23" t="s">
        <v>24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26</v>
      </c>
      <c r="J26" s="21" t="str">
        <f>IF('Rekapitulácia stavby'!AN20="","",'Rekapitulácia stavby'!AN20)</f>
        <v/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34</v>
      </c>
      <c r="L28" s="28"/>
    </row>
    <row r="29" spans="2:12" s="7" customFormat="1" ht="16.5" customHeight="1">
      <c r="B29" s="92"/>
      <c r="E29" s="234" t="s">
        <v>1</v>
      </c>
      <c r="F29" s="234"/>
      <c r="G29" s="234"/>
      <c r="H29" s="234"/>
      <c r="L29" s="92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D32" s="21" t="s">
        <v>96</v>
      </c>
      <c r="J32" s="93">
        <f>J98</f>
        <v>0</v>
      </c>
      <c r="L32" s="28"/>
    </row>
    <row r="33" spans="2:12" s="1" customFormat="1" ht="14.45" customHeight="1">
      <c r="B33" s="28"/>
      <c r="D33" s="94" t="s">
        <v>97</v>
      </c>
      <c r="J33" s="93">
        <f>J112</f>
        <v>0</v>
      </c>
      <c r="L33" s="28"/>
    </row>
    <row r="34" spans="2:12" s="1" customFormat="1" ht="25.35" customHeight="1">
      <c r="B34" s="28"/>
      <c r="D34" s="95" t="s">
        <v>35</v>
      </c>
      <c r="J34" s="64">
        <f>ROUND(J32 + J33, 2)</f>
        <v>0</v>
      </c>
      <c r="L34" s="28"/>
    </row>
    <row r="35" spans="2:12" s="1" customFormat="1" ht="6.95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45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45" customHeight="1">
      <c r="B37" s="28"/>
      <c r="D37" s="96" t="s">
        <v>39</v>
      </c>
      <c r="E37" s="33" t="s">
        <v>40</v>
      </c>
      <c r="F37" s="97">
        <f>ROUND((SUM(BE112:BE119) + SUM(BE141:BE223)),  2)</f>
        <v>0</v>
      </c>
      <c r="G37" s="98"/>
      <c r="H37" s="98"/>
      <c r="I37" s="99">
        <v>0.2</v>
      </c>
      <c r="J37" s="97">
        <f>ROUND(((SUM(BE112:BE119) + SUM(BE141:BE223))*I37),  2)</f>
        <v>0</v>
      </c>
      <c r="L37" s="28"/>
    </row>
    <row r="38" spans="2:12" s="1" customFormat="1" ht="14.45" customHeight="1">
      <c r="B38" s="28"/>
      <c r="E38" s="33" t="s">
        <v>41</v>
      </c>
      <c r="F38" s="97">
        <f>ROUND((SUM(BF112:BF119) + SUM(BF141:BF223)),  2)</f>
        <v>0</v>
      </c>
      <c r="G38" s="98"/>
      <c r="H38" s="98"/>
      <c r="I38" s="99">
        <v>0.2</v>
      </c>
      <c r="J38" s="97">
        <f>ROUND(((SUM(BF112:BF119) + SUM(BF141:BF223))*I38),  2)</f>
        <v>0</v>
      </c>
      <c r="L38" s="28"/>
    </row>
    <row r="39" spans="2:12" s="1" customFormat="1" ht="14.45" hidden="1" customHeight="1">
      <c r="B39" s="28"/>
      <c r="E39" s="23" t="s">
        <v>42</v>
      </c>
      <c r="F39" s="84">
        <f>ROUND((SUM(BG112:BG119) + SUM(BG141:BG223)),  2)</f>
        <v>0</v>
      </c>
      <c r="I39" s="100">
        <v>0.2</v>
      </c>
      <c r="J39" s="84">
        <f>0</f>
        <v>0</v>
      </c>
      <c r="L39" s="28"/>
    </row>
    <row r="40" spans="2:12" s="1" customFormat="1" ht="14.45" hidden="1" customHeight="1">
      <c r="B40" s="28"/>
      <c r="E40" s="23" t="s">
        <v>43</v>
      </c>
      <c r="F40" s="84">
        <f>ROUND((SUM(BH112:BH119) + SUM(BH141:BH223)),  2)</f>
        <v>0</v>
      </c>
      <c r="I40" s="100">
        <v>0.2</v>
      </c>
      <c r="J40" s="84">
        <f>0</f>
        <v>0</v>
      </c>
      <c r="L40" s="28"/>
    </row>
    <row r="41" spans="2:12" s="1" customFormat="1" ht="14.45" hidden="1" customHeight="1">
      <c r="B41" s="28"/>
      <c r="E41" s="33" t="s">
        <v>44</v>
      </c>
      <c r="F41" s="97">
        <f>ROUND((SUM(BI112:BI119) + SUM(BI141:BI223)),  2)</f>
        <v>0</v>
      </c>
      <c r="G41" s="98"/>
      <c r="H41" s="98"/>
      <c r="I41" s="99">
        <v>0</v>
      </c>
      <c r="J41" s="97">
        <f>0</f>
        <v>0</v>
      </c>
      <c r="L41" s="28"/>
    </row>
    <row r="42" spans="2:12" s="1" customFormat="1" ht="6.95" customHeight="1">
      <c r="B42" s="28"/>
      <c r="L42" s="28"/>
    </row>
    <row r="43" spans="2:12" s="1" customFormat="1" ht="25.35" customHeight="1">
      <c r="B43" s="28"/>
      <c r="C43" s="101"/>
      <c r="D43" s="102" t="s">
        <v>45</v>
      </c>
      <c r="E43" s="55"/>
      <c r="F43" s="55"/>
      <c r="G43" s="103" t="s">
        <v>46</v>
      </c>
      <c r="H43" s="104" t="s">
        <v>47</v>
      </c>
      <c r="I43" s="55"/>
      <c r="J43" s="105">
        <f>SUM(J34:J41)</f>
        <v>0</v>
      </c>
      <c r="K43" s="106"/>
      <c r="L43" s="28"/>
    </row>
    <row r="44" spans="2:12" s="1" customFormat="1" ht="14.45" customHeight="1">
      <c r="B44" s="28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50</v>
      </c>
      <c r="E61" s="30"/>
      <c r="F61" s="107" t="s">
        <v>51</v>
      </c>
      <c r="G61" s="42" t="s">
        <v>50</v>
      </c>
      <c r="H61" s="30"/>
      <c r="I61" s="30"/>
      <c r="J61" s="108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50</v>
      </c>
      <c r="E76" s="30"/>
      <c r="F76" s="107" t="s">
        <v>51</v>
      </c>
      <c r="G76" s="42" t="s">
        <v>50</v>
      </c>
      <c r="H76" s="30"/>
      <c r="I76" s="30"/>
      <c r="J76" s="108" t="s">
        <v>51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98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37" t="str">
        <f>E7</f>
        <v>NOVÝ ZDROJ TEPLA A ELEKTRICKEJ ENERGIE- PLYNOVÉ MOTORY A TRANSFORMÁTOR T10</v>
      </c>
      <c r="F85" s="238"/>
      <c r="G85" s="238"/>
      <c r="H85" s="238"/>
      <c r="L85" s="28"/>
    </row>
    <row r="86" spans="2:12" ht="12" customHeight="1">
      <c r="B86" s="16"/>
      <c r="C86" s="23" t="s">
        <v>93</v>
      </c>
      <c r="L86" s="16"/>
    </row>
    <row r="87" spans="2:12" s="1" customFormat="1" ht="16.5" customHeight="1">
      <c r="B87" s="28"/>
      <c r="E87" s="237" t="s">
        <v>94</v>
      </c>
      <c r="F87" s="239"/>
      <c r="G87" s="239"/>
      <c r="H87" s="239"/>
      <c r="L87" s="28"/>
    </row>
    <row r="88" spans="2:12" s="1" customFormat="1" ht="12" customHeight="1">
      <c r="B88" s="28"/>
      <c r="C88" s="23" t="s">
        <v>95</v>
      </c>
      <c r="L88" s="28"/>
    </row>
    <row r="89" spans="2:12" s="1" customFormat="1" ht="16.5" customHeight="1">
      <c r="B89" s="28"/>
      <c r="E89" s="212" t="str">
        <f>E11</f>
        <v>SO 11 – REKONŠTRUKCIA STANOVIŠŤA T10</v>
      </c>
      <c r="F89" s="239"/>
      <c r="G89" s="239"/>
      <c r="H89" s="239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19</v>
      </c>
      <c r="F91" s="21" t="str">
        <f>F14</f>
        <v>Žilina</v>
      </c>
      <c r="I91" s="23" t="s">
        <v>21</v>
      </c>
      <c r="J91" s="51" t="str">
        <f>IF(J14="","",J14)</f>
        <v>12. 4. 2022</v>
      </c>
      <c r="L91" s="28"/>
    </row>
    <row r="92" spans="2:12" s="1" customFormat="1" ht="6.95" customHeight="1">
      <c r="B92" s="28"/>
      <c r="L92" s="28"/>
    </row>
    <row r="93" spans="2:12" s="1" customFormat="1" ht="15.2" customHeight="1">
      <c r="B93" s="28"/>
      <c r="C93" s="23" t="s">
        <v>23</v>
      </c>
      <c r="F93" s="21" t="str">
        <f>E17</f>
        <v>ŽILINSKÁ TEPLÁRENSKÁ, a.s. KOŠICKÁ 11, 011 87 ŽILI</v>
      </c>
      <c r="I93" s="23" t="s">
        <v>29</v>
      </c>
      <c r="J93" s="26" t="str">
        <f>E23</f>
        <v>Ing. Proks</v>
      </c>
      <c r="L93" s="28"/>
    </row>
    <row r="94" spans="2:12" s="1" customFormat="1" ht="15.2" customHeight="1">
      <c r="B94" s="28"/>
      <c r="C94" s="23" t="s">
        <v>27</v>
      </c>
      <c r="F94" s="21" t="str">
        <f>IF(E20="","",E20)</f>
        <v>Vyplň údaj</v>
      </c>
      <c r="I94" s="23" t="s">
        <v>32</v>
      </c>
      <c r="J94" s="26" t="str">
        <f>E26</f>
        <v xml:space="preserve"> 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9" t="s">
        <v>99</v>
      </c>
      <c r="D96" s="101"/>
      <c r="E96" s="101"/>
      <c r="F96" s="101"/>
      <c r="G96" s="101"/>
      <c r="H96" s="101"/>
      <c r="I96" s="101"/>
      <c r="J96" s="110" t="s">
        <v>100</v>
      </c>
      <c r="K96" s="101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11" t="s">
        <v>101</v>
      </c>
      <c r="J98" s="64">
        <f>J141</f>
        <v>0</v>
      </c>
      <c r="L98" s="28"/>
      <c r="AU98" s="13" t="s">
        <v>102</v>
      </c>
    </row>
    <row r="99" spans="2:47" s="8" customFormat="1" ht="24.95" customHeight="1">
      <c r="B99" s="112"/>
      <c r="D99" s="113" t="s">
        <v>103</v>
      </c>
      <c r="E99" s="114"/>
      <c r="F99" s="114"/>
      <c r="G99" s="114"/>
      <c r="H99" s="114"/>
      <c r="I99" s="114"/>
      <c r="J99" s="115">
        <f>J142</f>
        <v>0</v>
      </c>
      <c r="L99" s="112"/>
    </row>
    <row r="100" spans="2:47" s="9" customFormat="1" ht="19.899999999999999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J143</f>
        <v>0</v>
      </c>
      <c r="L100" s="116"/>
    </row>
    <row r="101" spans="2:47" s="9" customFormat="1" ht="19.899999999999999" customHeight="1">
      <c r="B101" s="116"/>
      <c r="D101" s="117" t="s">
        <v>105</v>
      </c>
      <c r="E101" s="118"/>
      <c r="F101" s="118"/>
      <c r="G101" s="118"/>
      <c r="H101" s="118"/>
      <c r="I101" s="118"/>
      <c r="J101" s="119">
        <f>J156</f>
        <v>0</v>
      </c>
      <c r="L101" s="116"/>
    </row>
    <row r="102" spans="2:47" s="9" customFormat="1" ht="19.899999999999999" customHeight="1">
      <c r="B102" s="116"/>
      <c r="D102" s="117" t="s">
        <v>106</v>
      </c>
      <c r="E102" s="118"/>
      <c r="F102" s="118"/>
      <c r="G102" s="118"/>
      <c r="H102" s="118"/>
      <c r="I102" s="118"/>
      <c r="J102" s="119">
        <f>J168</f>
        <v>0</v>
      </c>
      <c r="L102" s="116"/>
    </row>
    <row r="103" spans="2:47" s="9" customFormat="1" ht="19.899999999999999" customHeight="1">
      <c r="B103" s="116"/>
      <c r="D103" s="117" t="s">
        <v>107</v>
      </c>
      <c r="E103" s="118"/>
      <c r="F103" s="118"/>
      <c r="G103" s="118"/>
      <c r="H103" s="118"/>
      <c r="I103" s="118"/>
      <c r="J103" s="119">
        <f>J172</f>
        <v>0</v>
      </c>
      <c r="L103" s="116"/>
    </row>
    <row r="104" spans="2:47" s="9" customFormat="1" ht="19.899999999999999" customHeight="1">
      <c r="B104" s="116"/>
      <c r="D104" s="117" t="s">
        <v>108</v>
      </c>
      <c r="E104" s="118"/>
      <c r="F104" s="118"/>
      <c r="G104" s="118"/>
      <c r="H104" s="118"/>
      <c r="I104" s="118"/>
      <c r="J104" s="119">
        <f>J180</f>
        <v>0</v>
      </c>
      <c r="L104" s="116"/>
    </row>
    <row r="105" spans="2:47" s="8" customFormat="1" ht="24.95" customHeight="1">
      <c r="B105" s="112"/>
      <c r="D105" s="113" t="s">
        <v>109</v>
      </c>
      <c r="E105" s="114"/>
      <c r="F105" s="114"/>
      <c r="G105" s="114"/>
      <c r="H105" s="114"/>
      <c r="I105" s="114"/>
      <c r="J105" s="115">
        <f>J195</f>
        <v>0</v>
      </c>
      <c r="L105" s="112"/>
    </row>
    <row r="106" spans="2:47" s="9" customFormat="1" ht="19.899999999999999" customHeight="1">
      <c r="B106" s="116"/>
      <c r="D106" s="117" t="s">
        <v>110</v>
      </c>
      <c r="E106" s="118"/>
      <c r="F106" s="118"/>
      <c r="G106" s="118"/>
      <c r="H106" s="118"/>
      <c r="I106" s="118"/>
      <c r="J106" s="119">
        <f>J196</f>
        <v>0</v>
      </c>
      <c r="L106" s="116"/>
    </row>
    <row r="107" spans="2:47" s="9" customFormat="1" ht="19.899999999999999" customHeight="1">
      <c r="B107" s="116"/>
      <c r="D107" s="117" t="s">
        <v>111</v>
      </c>
      <c r="E107" s="118"/>
      <c r="F107" s="118"/>
      <c r="G107" s="118"/>
      <c r="H107" s="118"/>
      <c r="I107" s="118"/>
      <c r="J107" s="119">
        <f>J210</f>
        <v>0</v>
      </c>
      <c r="L107" s="116"/>
    </row>
    <row r="108" spans="2:47" s="9" customFormat="1" ht="19.899999999999999" customHeight="1">
      <c r="B108" s="116"/>
      <c r="D108" s="117" t="s">
        <v>112</v>
      </c>
      <c r="E108" s="118"/>
      <c r="F108" s="118"/>
      <c r="G108" s="118"/>
      <c r="H108" s="118"/>
      <c r="I108" s="118"/>
      <c r="J108" s="119">
        <f>J214</f>
        <v>0</v>
      </c>
      <c r="L108" s="116"/>
    </row>
    <row r="109" spans="2:47" s="8" customFormat="1" ht="24.95" customHeight="1">
      <c r="B109" s="112"/>
      <c r="D109" s="113" t="s">
        <v>113</v>
      </c>
      <c r="E109" s="114"/>
      <c r="F109" s="114"/>
      <c r="G109" s="114"/>
      <c r="H109" s="114"/>
      <c r="I109" s="114"/>
      <c r="J109" s="115">
        <f>J222</f>
        <v>0</v>
      </c>
      <c r="L109" s="112"/>
    </row>
    <row r="110" spans="2:47" s="1" customFormat="1" ht="21.75" customHeight="1">
      <c r="B110" s="28"/>
      <c r="L110" s="28"/>
    </row>
    <row r="111" spans="2:47" s="1" customFormat="1" ht="6.95" customHeight="1">
      <c r="B111" s="28"/>
      <c r="L111" s="28"/>
    </row>
    <row r="112" spans="2:47" s="1" customFormat="1" ht="29.25" customHeight="1">
      <c r="B112" s="28"/>
      <c r="C112" s="111" t="s">
        <v>114</v>
      </c>
      <c r="J112" s="120">
        <f>ROUND(J113 + J114 + J115 + J116 + J117 + J118,2)</f>
        <v>0</v>
      </c>
      <c r="L112" s="28"/>
      <c r="N112" s="121" t="s">
        <v>39</v>
      </c>
    </row>
    <row r="113" spans="2:65" s="1" customFormat="1" ht="18" customHeight="1">
      <c r="B113" s="122"/>
      <c r="C113" s="123"/>
      <c r="D113" s="235" t="s">
        <v>115</v>
      </c>
      <c r="E113" s="236"/>
      <c r="F113" s="236"/>
      <c r="G113" s="123"/>
      <c r="H113" s="123"/>
      <c r="I113" s="123"/>
      <c r="J113" s="125">
        <v>0</v>
      </c>
      <c r="K113" s="123"/>
      <c r="L113" s="122"/>
      <c r="M113" s="123"/>
      <c r="N113" s="126" t="s">
        <v>41</v>
      </c>
      <c r="O113" s="123"/>
      <c r="P113" s="123"/>
      <c r="Q113" s="123"/>
      <c r="R113" s="123"/>
      <c r="S113" s="123"/>
      <c r="T113" s="123"/>
      <c r="U113" s="123"/>
      <c r="V113" s="123"/>
      <c r="W113" s="123"/>
      <c r="X113" s="123"/>
      <c r="Y113" s="123"/>
      <c r="Z113" s="123"/>
      <c r="AA113" s="123"/>
      <c r="AB113" s="123"/>
      <c r="AC113" s="123"/>
      <c r="AD113" s="123"/>
      <c r="AE113" s="123"/>
      <c r="AF113" s="123"/>
      <c r="AG113" s="123"/>
      <c r="AH113" s="123"/>
      <c r="AI113" s="123"/>
      <c r="AJ113" s="123"/>
      <c r="AK113" s="123"/>
      <c r="AL113" s="123"/>
      <c r="AM113" s="123"/>
      <c r="AN113" s="123"/>
      <c r="AO113" s="123"/>
      <c r="AP113" s="123"/>
      <c r="AQ113" s="123"/>
      <c r="AR113" s="123"/>
      <c r="AS113" s="123"/>
      <c r="AT113" s="123"/>
      <c r="AU113" s="123"/>
      <c r="AV113" s="123"/>
      <c r="AW113" s="123"/>
      <c r="AX113" s="123"/>
      <c r="AY113" s="127" t="s">
        <v>116</v>
      </c>
      <c r="AZ113" s="123"/>
      <c r="BA113" s="123"/>
      <c r="BB113" s="123"/>
      <c r="BC113" s="123"/>
      <c r="BD113" s="123"/>
      <c r="BE113" s="128">
        <f t="shared" ref="BE113:BE118" si="0">IF(N113="základná",J113,0)</f>
        <v>0</v>
      </c>
      <c r="BF113" s="128">
        <f t="shared" ref="BF113:BF118" si="1">IF(N113="znížená",J113,0)</f>
        <v>0</v>
      </c>
      <c r="BG113" s="128">
        <f t="shared" ref="BG113:BG118" si="2">IF(N113="zákl. prenesená",J113,0)</f>
        <v>0</v>
      </c>
      <c r="BH113" s="128">
        <f t="shared" ref="BH113:BH118" si="3">IF(N113="zníž. prenesená",J113,0)</f>
        <v>0</v>
      </c>
      <c r="BI113" s="128">
        <f t="shared" ref="BI113:BI118" si="4">IF(N113="nulová",J113,0)</f>
        <v>0</v>
      </c>
      <c r="BJ113" s="127" t="s">
        <v>86</v>
      </c>
      <c r="BK113" s="123"/>
      <c r="BL113" s="123"/>
      <c r="BM113" s="123"/>
    </row>
    <row r="114" spans="2:65" s="1" customFormat="1" ht="18" customHeight="1">
      <c r="B114" s="122"/>
      <c r="C114" s="123"/>
      <c r="D114" s="235" t="s">
        <v>117</v>
      </c>
      <c r="E114" s="236"/>
      <c r="F114" s="236"/>
      <c r="G114" s="123"/>
      <c r="H114" s="123"/>
      <c r="I114" s="123"/>
      <c r="J114" s="125">
        <v>0</v>
      </c>
      <c r="K114" s="123"/>
      <c r="L114" s="122"/>
      <c r="M114" s="123"/>
      <c r="N114" s="126" t="s">
        <v>41</v>
      </c>
      <c r="O114" s="123"/>
      <c r="P114" s="123"/>
      <c r="Q114" s="123"/>
      <c r="R114" s="123"/>
      <c r="S114" s="123"/>
      <c r="T114" s="123"/>
      <c r="U114" s="123"/>
      <c r="V114" s="123"/>
      <c r="W114" s="123"/>
      <c r="X114" s="123"/>
      <c r="Y114" s="123"/>
      <c r="Z114" s="123"/>
      <c r="AA114" s="123"/>
      <c r="AB114" s="123"/>
      <c r="AC114" s="123"/>
      <c r="AD114" s="123"/>
      <c r="AE114" s="123"/>
      <c r="AF114" s="123"/>
      <c r="AG114" s="123"/>
      <c r="AH114" s="123"/>
      <c r="AI114" s="123"/>
      <c r="AJ114" s="123"/>
      <c r="AK114" s="123"/>
      <c r="AL114" s="123"/>
      <c r="AM114" s="123"/>
      <c r="AN114" s="123"/>
      <c r="AO114" s="123"/>
      <c r="AP114" s="123"/>
      <c r="AQ114" s="123"/>
      <c r="AR114" s="123"/>
      <c r="AS114" s="123"/>
      <c r="AT114" s="123"/>
      <c r="AU114" s="123"/>
      <c r="AV114" s="123"/>
      <c r="AW114" s="123"/>
      <c r="AX114" s="123"/>
      <c r="AY114" s="127" t="s">
        <v>116</v>
      </c>
      <c r="AZ114" s="123"/>
      <c r="BA114" s="123"/>
      <c r="BB114" s="123"/>
      <c r="BC114" s="123"/>
      <c r="BD114" s="123"/>
      <c r="BE114" s="128">
        <f t="shared" si="0"/>
        <v>0</v>
      </c>
      <c r="BF114" s="128">
        <f t="shared" si="1"/>
        <v>0</v>
      </c>
      <c r="BG114" s="128">
        <f t="shared" si="2"/>
        <v>0</v>
      </c>
      <c r="BH114" s="128">
        <f t="shared" si="3"/>
        <v>0</v>
      </c>
      <c r="BI114" s="128">
        <f t="shared" si="4"/>
        <v>0</v>
      </c>
      <c r="BJ114" s="127" t="s">
        <v>86</v>
      </c>
      <c r="BK114" s="123"/>
      <c r="BL114" s="123"/>
      <c r="BM114" s="123"/>
    </row>
    <row r="115" spans="2:65" s="1" customFormat="1" ht="18" customHeight="1">
      <c r="B115" s="122"/>
      <c r="C115" s="123"/>
      <c r="D115" s="235" t="s">
        <v>118</v>
      </c>
      <c r="E115" s="236"/>
      <c r="F115" s="236"/>
      <c r="G115" s="123"/>
      <c r="H115" s="123"/>
      <c r="I115" s="123"/>
      <c r="J115" s="125">
        <v>0</v>
      </c>
      <c r="K115" s="123"/>
      <c r="L115" s="122"/>
      <c r="M115" s="123"/>
      <c r="N115" s="126" t="s">
        <v>41</v>
      </c>
      <c r="O115" s="123"/>
      <c r="P115" s="123"/>
      <c r="Q115" s="123"/>
      <c r="R115" s="123"/>
      <c r="S115" s="123"/>
      <c r="T115" s="123"/>
      <c r="U115" s="123"/>
      <c r="V115" s="123"/>
      <c r="W115" s="123"/>
      <c r="X115" s="123"/>
      <c r="Y115" s="123"/>
      <c r="Z115" s="123"/>
      <c r="AA115" s="123"/>
      <c r="AB115" s="123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3"/>
      <c r="AN115" s="123"/>
      <c r="AO115" s="123"/>
      <c r="AP115" s="123"/>
      <c r="AQ115" s="123"/>
      <c r="AR115" s="123"/>
      <c r="AS115" s="123"/>
      <c r="AT115" s="123"/>
      <c r="AU115" s="123"/>
      <c r="AV115" s="123"/>
      <c r="AW115" s="123"/>
      <c r="AX115" s="123"/>
      <c r="AY115" s="127" t="s">
        <v>116</v>
      </c>
      <c r="AZ115" s="123"/>
      <c r="BA115" s="123"/>
      <c r="BB115" s="123"/>
      <c r="BC115" s="123"/>
      <c r="BD115" s="123"/>
      <c r="BE115" s="128">
        <f t="shared" si="0"/>
        <v>0</v>
      </c>
      <c r="BF115" s="128">
        <f t="shared" si="1"/>
        <v>0</v>
      </c>
      <c r="BG115" s="128">
        <f t="shared" si="2"/>
        <v>0</v>
      </c>
      <c r="BH115" s="128">
        <f t="shared" si="3"/>
        <v>0</v>
      </c>
      <c r="BI115" s="128">
        <f t="shared" si="4"/>
        <v>0</v>
      </c>
      <c r="BJ115" s="127" t="s">
        <v>86</v>
      </c>
      <c r="BK115" s="123"/>
      <c r="BL115" s="123"/>
      <c r="BM115" s="123"/>
    </row>
    <row r="116" spans="2:65" s="1" customFormat="1" ht="18" customHeight="1">
      <c r="B116" s="122"/>
      <c r="C116" s="123"/>
      <c r="D116" s="235" t="s">
        <v>119</v>
      </c>
      <c r="E116" s="236"/>
      <c r="F116" s="236"/>
      <c r="G116" s="123"/>
      <c r="H116" s="123"/>
      <c r="I116" s="123"/>
      <c r="J116" s="125">
        <v>0</v>
      </c>
      <c r="K116" s="123"/>
      <c r="L116" s="122"/>
      <c r="M116" s="123"/>
      <c r="N116" s="126" t="s">
        <v>41</v>
      </c>
      <c r="O116" s="123"/>
      <c r="P116" s="123"/>
      <c r="Q116" s="123"/>
      <c r="R116" s="123"/>
      <c r="S116" s="123"/>
      <c r="T116" s="123"/>
      <c r="U116" s="123"/>
      <c r="V116" s="123"/>
      <c r="W116" s="123"/>
      <c r="X116" s="123"/>
      <c r="Y116" s="123"/>
      <c r="Z116" s="123"/>
      <c r="AA116" s="123"/>
      <c r="AB116" s="123"/>
      <c r="AC116" s="123"/>
      <c r="AD116" s="123"/>
      <c r="AE116" s="123"/>
      <c r="AF116" s="123"/>
      <c r="AG116" s="123"/>
      <c r="AH116" s="123"/>
      <c r="AI116" s="123"/>
      <c r="AJ116" s="123"/>
      <c r="AK116" s="123"/>
      <c r="AL116" s="123"/>
      <c r="AM116" s="123"/>
      <c r="AN116" s="123"/>
      <c r="AO116" s="123"/>
      <c r="AP116" s="123"/>
      <c r="AQ116" s="123"/>
      <c r="AR116" s="123"/>
      <c r="AS116" s="123"/>
      <c r="AT116" s="123"/>
      <c r="AU116" s="123"/>
      <c r="AV116" s="123"/>
      <c r="AW116" s="123"/>
      <c r="AX116" s="123"/>
      <c r="AY116" s="127" t="s">
        <v>116</v>
      </c>
      <c r="AZ116" s="123"/>
      <c r="BA116" s="123"/>
      <c r="BB116" s="123"/>
      <c r="BC116" s="123"/>
      <c r="BD116" s="123"/>
      <c r="BE116" s="128">
        <f t="shared" si="0"/>
        <v>0</v>
      </c>
      <c r="BF116" s="128">
        <f t="shared" si="1"/>
        <v>0</v>
      </c>
      <c r="BG116" s="128">
        <f t="shared" si="2"/>
        <v>0</v>
      </c>
      <c r="BH116" s="128">
        <f t="shared" si="3"/>
        <v>0</v>
      </c>
      <c r="BI116" s="128">
        <f t="shared" si="4"/>
        <v>0</v>
      </c>
      <c r="BJ116" s="127" t="s">
        <v>86</v>
      </c>
      <c r="BK116" s="123"/>
      <c r="BL116" s="123"/>
      <c r="BM116" s="123"/>
    </row>
    <row r="117" spans="2:65" s="1" customFormat="1" ht="18" customHeight="1">
      <c r="B117" s="122"/>
      <c r="C117" s="123"/>
      <c r="D117" s="235" t="s">
        <v>120</v>
      </c>
      <c r="E117" s="236"/>
      <c r="F117" s="236"/>
      <c r="G117" s="123"/>
      <c r="H117" s="123"/>
      <c r="I117" s="123"/>
      <c r="J117" s="125">
        <v>0</v>
      </c>
      <c r="K117" s="123"/>
      <c r="L117" s="122"/>
      <c r="M117" s="123"/>
      <c r="N117" s="126" t="s">
        <v>41</v>
      </c>
      <c r="O117" s="123"/>
      <c r="P117" s="123"/>
      <c r="Q117" s="123"/>
      <c r="R117" s="123"/>
      <c r="S117" s="123"/>
      <c r="T117" s="123"/>
      <c r="U117" s="123"/>
      <c r="V117" s="123"/>
      <c r="W117" s="123"/>
      <c r="X117" s="123"/>
      <c r="Y117" s="123"/>
      <c r="Z117" s="123"/>
      <c r="AA117" s="123"/>
      <c r="AB117" s="123"/>
      <c r="AC117" s="123"/>
      <c r="AD117" s="123"/>
      <c r="AE117" s="123"/>
      <c r="AF117" s="123"/>
      <c r="AG117" s="123"/>
      <c r="AH117" s="123"/>
      <c r="AI117" s="123"/>
      <c r="AJ117" s="123"/>
      <c r="AK117" s="123"/>
      <c r="AL117" s="123"/>
      <c r="AM117" s="123"/>
      <c r="AN117" s="123"/>
      <c r="AO117" s="123"/>
      <c r="AP117" s="123"/>
      <c r="AQ117" s="123"/>
      <c r="AR117" s="123"/>
      <c r="AS117" s="123"/>
      <c r="AT117" s="123"/>
      <c r="AU117" s="123"/>
      <c r="AV117" s="123"/>
      <c r="AW117" s="123"/>
      <c r="AX117" s="123"/>
      <c r="AY117" s="127" t="s">
        <v>116</v>
      </c>
      <c r="AZ117" s="123"/>
      <c r="BA117" s="123"/>
      <c r="BB117" s="123"/>
      <c r="BC117" s="123"/>
      <c r="BD117" s="123"/>
      <c r="BE117" s="128">
        <f t="shared" si="0"/>
        <v>0</v>
      </c>
      <c r="BF117" s="128">
        <f t="shared" si="1"/>
        <v>0</v>
      </c>
      <c r="BG117" s="128">
        <f t="shared" si="2"/>
        <v>0</v>
      </c>
      <c r="BH117" s="128">
        <f t="shared" si="3"/>
        <v>0</v>
      </c>
      <c r="BI117" s="128">
        <f t="shared" si="4"/>
        <v>0</v>
      </c>
      <c r="BJ117" s="127" t="s">
        <v>86</v>
      </c>
      <c r="BK117" s="123"/>
      <c r="BL117" s="123"/>
      <c r="BM117" s="123"/>
    </row>
    <row r="118" spans="2:65" s="1" customFormat="1" ht="18" customHeight="1">
      <c r="B118" s="122"/>
      <c r="C118" s="123"/>
      <c r="D118" s="124" t="s">
        <v>121</v>
      </c>
      <c r="E118" s="123"/>
      <c r="F118" s="123"/>
      <c r="G118" s="123"/>
      <c r="H118" s="123"/>
      <c r="I118" s="123"/>
      <c r="J118" s="125">
        <f>ROUND(J32*T118,2)</f>
        <v>0</v>
      </c>
      <c r="K118" s="123"/>
      <c r="L118" s="122"/>
      <c r="M118" s="123"/>
      <c r="N118" s="126" t="s">
        <v>41</v>
      </c>
      <c r="O118" s="123"/>
      <c r="P118" s="123"/>
      <c r="Q118" s="123"/>
      <c r="R118" s="123"/>
      <c r="S118" s="123"/>
      <c r="T118" s="123"/>
      <c r="U118" s="123"/>
      <c r="V118" s="123"/>
      <c r="W118" s="123"/>
      <c r="X118" s="123"/>
      <c r="Y118" s="123"/>
      <c r="Z118" s="123"/>
      <c r="AA118" s="123"/>
      <c r="AB118" s="123"/>
      <c r="AC118" s="123"/>
      <c r="AD118" s="123"/>
      <c r="AE118" s="123"/>
      <c r="AF118" s="123"/>
      <c r="AG118" s="123"/>
      <c r="AH118" s="123"/>
      <c r="AI118" s="123"/>
      <c r="AJ118" s="123"/>
      <c r="AK118" s="123"/>
      <c r="AL118" s="123"/>
      <c r="AM118" s="123"/>
      <c r="AN118" s="123"/>
      <c r="AO118" s="123"/>
      <c r="AP118" s="123"/>
      <c r="AQ118" s="123"/>
      <c r="AR118" s="123"/>
      <c r="AS118" s="123"/>
      <c r="AT118" s="123"/>
      <c r="AU118" s="123"/>
      <c r="AV118" s="123"/>
      <c r="AW118" s="123"/>
      <c r="AX118" s="123"/>
      <c r="AY118" s="127" t="s">
        <v>122</v>
      </c>
      <c r="AZ118" s="123"/>
      <c r="BA118" s="123"/>
      <c r="BB118" s="123"/>
      <c r="BC118" s="123"/>
      <c r="BD118" s="123"/>
      <c r="BE118" s="128">
        <f t="shared" si="0"/>
        <v>0</v>
      </c>
      <c r="BF118" s="128">
        <f t="shared" si="1"/>
        <v>0</v>
      </c>
      <c r="BG118" s="128">
        <f t="shared" si="2"/>
        <v>0</v>
      </c>
      <c r="BH118" s="128">
        <f t="shared" si="3"/>
        <v>0</v>
      </c>
      <c r="BI118" s="128">
        <f t="shared" si="4"/>
        <v>0</v>
      </c>
      <c r="BJ118" s="127" t="s">
        <v>86</v>
      </c>
      <c r="BK118" s="123"/>
      <c r="BL118" s="123"/>
      <c r="BM118" s="123"/>
    </row>
    <row r="119" spans="2:65" s="1" customFormat="1">
      <c r="B119" s="28"/>
      <c r="L119" s="28"/>
    </row>
    <row r="120" spans="2:65" s="1" customFormat="1" ht="29.25" customHeight="1">
      <c r="B120" s="28"/>
      <c r="C120" s="129" t="s">
        <v>123</v>
      </c>
      <c r="D120" s="101"/>
      <c r="E120" s="101"/>
      <c r="F120" s="101"/>
      <c r="G120" s="101"/>
      <c r="H120" s="101"/>
      <c r="I120" s="101"/>
      <c r="J120" s="130">
        <f>ROUND(J98+J112,2)</f>
        <v>0</v>
      </c>
      <c r="K120" s="101"/>
      <c r="L120" s="28"/>
    </row>
    <row r="121" spans="2:65" s="1" customFormat="1" ht="6.95" customHeight="1"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28"/>
    </row>
    <row r="125" spans="2:65" s="1" customFormat="1" ht="6.95" customHeight="1">
      <c r="B125" s="45"/>
      <c r="C125" s="46"/>
      <c r="D125" s="46"/>
      <c r="E125" s="46"/>
      <c r="F125" s="46"/>
      <c r="G125" s="46"/>
      <c r="H125" s="46"/>
      <c r="I125" s="46"/>
      <c r="J125" s="46"/>
      <c r="K125" s="46"/>
      <c r="L125" s="28"/>
    </row>
    <row r="126" spans="2:65" s="1" customFormat="1" ht="24.95" customHeight="1">
      <c r="B126" s="28"/>
      <c r="C126" s="17" t="s">
        <v>124</v>
      </c>
      <c r="L126" s="28"/>
    </row>
    <row r="127" spans="2:65" s="1" customFormat="1" ht="6.95" customHeight="1">
      <c r="B127" s="28"/>
      <c r="L127" s="28"/>
    </row>
    <row r="128" spans="2:65" s="1" customFormat="1" ht="12" customHeight="1">
      <c r="B128" s="28"/>
      <c r="C128" s="23" t="s">
        <v>15</v>
      </c>
      <c r="L128" s="28"/>
    </row>
    <row r="129" spans="2:65" s="1" customFormat="1" ht="16.5" customHeight="1">
      <c r="B129" s="28"/>
      <c r="E129" s="237" t="str">
        <f>E7</f>
        <v>NOVÝ ZDROJ TEPLA A ELEKTRICKEJ ENERGIE- PLYNOVÉ MOTORY A TRANSFORMÁTOR T10</v>
      </c>
      <c r="F129" s="238"/>
      <c r="G129" s="238"/>
      <c r="H129" s="238"/>
      <c r="L129" s="28"/>
    </row>
    <row r="130" spans="2:65" ht="12" customHeight="1">
      <c r="B130" s="16"/>
      <c r="C130" s="23" t="s">
        <v>93</v>
      </c>
      <c r="L130" s="16"/>
    </row>
    <row r="131" spans="2:65" s="1" customFormat="1" ht="16.5" customHeight="1">
      <c r="B131" s="28"/>
      <c r="E131" s="237" t="s">
        <v>94</v>
      </c>
      <c r="F131" s="239"/>
      <c r="G131" s="239"/>
      <c r="H131" s="239"/>
      <c r="L131" s="28"/>
    </row>
    <row r="132" spans="2:65" s="1" customFormat="1" ht="12" customHeight="1">
      <c r="B132" s="28"/>
      <c r="C132" s="23" t="s">
        <v>95</v>
      </c>
      <c r="L132" s="28"/>
    </row>
    <row r="133" spans="2:65" s="1" customFormat="1" ht="16.5" customHeight="1">
      <c r="B133" s="28"/>
      <c r="E133" s="212" t="str">
        <f>E11</f>
        <v>SO 11 – REKONŠTRUKCIA STANOVIŠŤA T10</v>
      </c>
      <c r="F133" s="239"/>
      <c r="G133" s="239"/>
      <c r="H133" s="239"/>
      <c r="L133" s="28"/>
    </row>
    <row r="134" spans="2:65" s="1" customFormat="1" ht="6.95" customHeight="1">
      <c r="B134" s="28"/>
      <c r="L134" s="28"/>
    </row>
    <row r="135" spans="2:65" s="1" customFormat="1" ht="12" customHeight="1">
      <c r="B135" s="28"/>
      <c r="C135" s="23" t="s">
        <v>19</v>
      </c>
      <c r="F135" s="21" t="str">
        <f>F14</f>
        <v>Žilina</v>
      </c>
      <c r="I135" s="23" t="s">
        <v>21</v>
      </c>
      <c r="J135" s="51" t="str">
        <f>IF(J14="","",J14)</f>
        <v>12. 4. 2022</v>
      </c>
      <c r="L135" s="28"/>
    </row>
    <row r="136" spans="2:65" s="1" customFormat="1" ht="6.95" customHeight="1">
      <c r="B136" s="28"/>
      <c r="L136" s="28"/>
    </row>
    <row r="137" spans="2:65" s="1" customFormat="1" ht="15.2" customHeight="1">
      <c r="B137" s="28"/>
      <c r="C137" s="23" t="s">
        <v>23</v>
      </c>
      <c r="F137" s="21" t="str">
        <f>E17</f>
        <v>ŽILINSKÁ TEPLÁRENSKÁ, a.s. KOŠICKÁ 11, 011 87 ŽILI</v>
      </c>
      <c r="I137" s="23" t="s">
        <v>29</v>
      </c>
      <c r="J137" s="26" t="str">
        <f>E23</f>
        <v>Ing. Proks</v>
      </c>
      <c r="L137" s="28"/>
    </row>
    <row r="138" spans="2:65" s="1" customFormat="1" ht="15.2" customHeight="1">
      <c r="B138" s="28"/>
      <c r="C138" s="23" t="s">
        <v>27</v>
      </c>
      <c r="F138" s="21" t="str">
        <f>IF(E20="","",E20)</f>
        <v>Vyplň údaj</v>
      </c>
      <c r="I138" s="23" t="s">
        <v>32</v>
      </c>
      <c r="J138" s="26" t="str">
        <f>E26</f>
        <v xml:space="preserve"> </v>
      </c>
      <c r="L138" s="28"/>
    </row>
    <row r="139" spans="2:65" s="1" customFormat="1" ht="10.35" customHeight="1">
      <c r="B139" s="28"/>
      <c r="L139" s="28"/>
    </row>
    <row r="140" spans="2:65" s="10" customFormat="1" ht="29.25" customHeight="1">
      <c r="B140" s="131"/>
      <c r="C140" s="132" t="s">
        <v>125</v>
      </c>
      <c r="D140" s="133" t="s">
        <v>60</v>
      </c>
      <c r="E140" s="133" t="s">
        <v>56</v>
      </c>
      <c r="F140" s="133" t="s">
        <v>57</v>
      </c>
      <c r="G140" s="133" t="s">
        <v>126</v>
      </c>
      <c r="H140" s="133" t="s">
        <v>127</v>
      </c>
      <c r="I140" s="133" t="s">
        <v>128</v>
      </c>
      <c r="J140" s="134" t="s">
        <v>100</v>
      </c>
      <c r="K140" s="135" t="s">
        <v>129</v>
      </c>
      <c r="L140" s="131"/>
      <c r="M140" s="57" t="s">
        <v>1</v>
      </c>
      <c r="N140" s="58" t="s">
        <v>39</v>
      </c>
      <c r="O140" s="58" t="s">
        <v>130</v>
      </c>
      <c r="P140" s="58" t="s">
        <v>131</v>
      </c>
      <c r="Q140" s="58" t="s">
        <v>132</v>
      </c>
      <c r="R140" s="58" t="s">
        <v>133</v>
      </c>
      <c r="S140" s="58" t="s">
        <v>134</v>
      </c>
      <c r="T140" s="59" t="s">
        <v>135</v>
      </c>
    </row>
    <row r="141" spans="2:65" s="1" customFormat="1" ht="22.9" customHeight="1">
      <c r="B141" s="28"/>
      <c r="C141" s="62" t="s">
        <v>96</v>
      </c>
      <c r="J141" s="136">
        <f>BK141</f>
        <v>0</v>
      </c>
      <c r="L141" s="28"/>
      <c r="M141" s="60"/>
      <c r="N141" s="52"/>
      <c r="O141" s="52"/>
      <c r="P141" s="137">
        <f>P142+P195+P222</f>
        <v>0</v>
      </c>
      <c r="Q141" s="52"/>
      <c r="R141" s="137">
        <f>R142+R195+R222</f>
        <v>313.09597186000008</v>
      </c>
      <c r="S141" s="52"/>
      <c r="T141" s="138">
        <f>T142+T195+T222</f>
        <v>182.42523399999999</v>
      </c>
      <c r="AT141" s="13" t="s">
        <v>74</v>
      </c>
      <c r="AU141" s="13" t="s">
        <v>102</v>
      </c>
      <c r="BK141" s="139">
        <f>BK142+BK195+BK222</f>
        <v>0</v>
      </c>
    </row>
    <row r="142" spans="2:65" s="11" customFormat="1" ht="25.9" customHeight="1">
      <c r="B142" s="140"/>
      <c r="D142" s="141" t="s">
        <v>74</v>
      </c>
      <c r="E142" s="142" t="s">
        <v>136</v>
      </c>
      <c r="F142" s="142" t="s">
        <v>137</v>
      </c>
      <c r="I142" s="143"/>
      <c r="J142" s="144">
        <f>BK142</f>
        <v>0</v>
      </c>
      <c r="L142" s="140"/>
      <c r="M142" s="145"/>
      <c r="P142" s="146">
        <f>P143+P156+P168+P172+P180</f>
        <v>0</v>
      </c>
      <c r="R142" s="146">
        <f>R143+R156+R168+R172+R180</f>
        <v>310.33008350000006</v>
      </c>
      <c r="T142" s="147">
        <f>T143+T156+T168+T172+T180</f>
        <v>180.67887399999998</v>
      </c>
      <c r="AR142" s="141" t="s">
        <v>81</v>
      </c>
      <c r="AT142" s="148" t="s">
        <v>74</v>
      </c>
      <c r="AU142" s="148" t="s">
        <v>75</v>
      </c>
      <c r="AY142" s="141" t="s">
        <v>138</v>
      </c>
      <c r="BK142" s="149">
        <f>BK143+BK156+BK168+BK172+BK180</f>
        <v>0</v>
      </c>
    </row>
    <row r="143" spans="2:65" s="11" customFormat="1" ht="22.9" customHeight="1">
      <c r="B143" s="140"/>
      <c r="D143" s="141" t="s">
        <v>74</v>
      </c>
      <c r="E143" s="150" t="s">
        <v>81</v>
      </c>
      <c r="F143" s="150" t="s">
        <v>139</v>
      </c>
      <c r="I143" s="143"/>
      <c r="J143" s="151">
        <f>BK143</f>
        <v>0</v>
      </c>
      <c r="L143" s="140"/>
      <c r="M143" s="145"/>
      <c r="P143" s="146">
        <f>SUM(P144:P155)</f>
        <v>0</v>
      </c>
      <c r="R143" s="146">
        <f>SUM(R144:R155)</f>
        <v>35.363999999999997</v>
      </c>
      <c r="T143" s="147">
        <f>SUM(T144:T155)</f>
        <v>9.8928000000000011</v>
      </c>
      <c r="AR143" s="141" t="s">
        <v>81</v>
      </c>
      <c r="AT143" s="148" t="s">
        <v>74</v>
      </c>
      <c r="AU143" s="148" t="s">
        <v>81</v>
      </c>
      <c r="AY143" s="141" t="s">
        <v>138</v>
      </c>
      <c r="BK143" s="149">
        <f>SUM(BK144:BK155)</f>
        <v>0</v>
      </c>
    </row>
    <row r="144" spans="2:65" s="1" customFormat="1" ht="16.5" customHeight="1">
      <c r="B144" s="122"/>
      <c r="C144" s="152" t="s">
        <v>81</v>
      </c>
      <c r="D144" s="152" t="s">
        <v>140</v>
      </c>
      <c r="E144" s="153" t="s">
        <v>141</v>
      </c>
      <c r="F144" s="154" t="s">
        <v>142</v>
      </c>
      <c r="G144" s="155" t="s">
        <v>143</v>
      </c>
      <c r="H144" s="156">
        <v>10.8</v>
      </c>
      <c r="I144" s="157"/>
      <c r="J144" s="158">
        <f t="shared" ref="J144:J155" si="5">ROUND(I144*H144,2)</f>
        <v>0</v>
      </c>
      <c r="K144" s="159"/>
      <c r="L144" s="28"/>
      <c r="M144" s="160" t="s">
        <v>1</v>
      </c>
      <c r="N144" s="121" t="s">
        <v>41</v>
      </c>
      <c r="P144" s="161">
        <f t="shared" ref="P144:P155" si="6">O144*H144</f>
        <v>0</v>
      </c>
      <c r="Q144" s="161">
        <v>0</v>
      </c>
      <c r="R144" s="161">
        <f t="shared" ref="R144:R155" si="7">Q144*H144</f>
        <v>0</v>
      </c>
      <c r="S144" s="161">
        <v>0.18099999999999999</v>
      </c>
      <c r="T144" s="162">
        <f t="shared" ref="T144:T155" si="8">S144*H144</f>
        <v>1.9548000000000001</v>
      </c>
      <c r="AR144" s="163" t="s">
        <v>144</v>
      </c>
      <c r="AT144" s="163" t="s">
        <v>140</v>
      </c>
      <c r="AU144" s="163" t="s">
        <v>86</v>
      </c>
      <c r="AY144" s="13" t="s">
        <v>138</v>
      </c>
      <c r="BE144" s="164">
        <f t="shared" ref="BE144:BE155" si="9">IF(N144="základná",J144,0)</f>
        <v>0</v>
      </c>
      <c r="BF144" s="164">
        <f t="shared" ref="BF144:BF155" si="10">IF(N144="znížená",J144,0)</f>
        <v>0</v>
      </c>
      <c r="BG144" s="164">
        <f t="shared" ref="BG144:BG155" si="11">IF(N144="zákl. prenesená",J144,0)</f>
        <v>0</v>
      </c>
      <c r="BH144" s="164">
        <f t="shared" ref="BH144:BH155" si="12">IF(N144="zníž. prenesená",J144,0)</f>
        <v>0</v>
      </c>
      <c r="BI144" s="164">
        <f t="shared" ref="BI144:BI155" si="13">IF(N144="nulová",J144,0)</f>
        <v>0</v>
      </c>
      <c r="BJ144" s="13" t="s">
        <v>86</v>
      </c>
      <c r="BK144" s="164">
        <f t="shared" ref="BK144:BK155" si="14">ROUND(I144*H144,2)</f>
        <v>0</v>
      </c>
      <c r="BL144" s="13" t="s">
        <v>144</v>
      </c>
      <c r="BM144" s="163" t="s">
        <v>145</v>
      </c>
    </row>
    <row r="145" spans="2:65" s="1" customFormat="1" ht="21.75" customHeight="1">
      <c r="B145" s="122"/>
      <c r="C145" s="152" t="s">
        <v>86</v>
      </c>
      <c r="D145" s="152" t="s">
        <v>140</v>
      </c>
      <c r="E145" s="153" t="s">
        <v>146</v>
      </c>
      <c r="F145" s="154" t="s">
        <v>147</v>
      </c>
      <c r="G145" s="155" t="s">
        <v>143</v>
      </c>
      <c r="H145" s="156">
        <v>10.8</v>
      </c>
      <c r="I145" s="157"/>
      <c r="J145" s="158">
        <f t="shared" si="5"/>
        <v>0</v>
      </c>
      <c r="K145" s="159"/>
      <c r="L145" s="28"/>
      <c r="M145" s="160" t="s">
        <v>1</v>
      </c>
      <c r="N145" s="121" t="s">
        <v>41</v>
      </c>
      <c r="P145" s="161">
        <f t="shared" si="6"/>
        <v>0</v>
      </c>
      <c r="Q145" s="161">
        <v>0</v>
      </c>
      <c r="R145" s="161">
        <f t="shared" si="7"/>
        <v>0</v>
      </c>
      <c r="S145" s="161">
        <v>0.23499999999999999</v>
      </c>
      <c r="T145" s="162">
        <f t="shared" si="8"/>
        <v>2.5379999999999998</v>
      </c>
      <c r="AR145" s="163" t="s">
        <v>144</v>
      </c>
      <c r="AT145" s="163" t="s">
        <v>140</v>
      </c>
      <c r="AU145" s="163" t="s">
        <v>86</v>
      </c>
      <c r="AY145" s="13" t="s">
        <v>138</v>
      </c>
      <c r="BE145" s="164">
        <f t="shared" si="9"/>
        <v>0</v>
      </c>
      <c r="BF145" s="164">
        <f t="shared" si="10"/>
        <v>0</v>
      </c>
      <c r="BG145" s="164">
        <f t="shared" si="11"/>
        <v>0</v>
      </c>
      <c r="BH145" s="164">
        <f t="shared" si="12"/>
        <v>0</v>
      </c>
      <c r="BI145" s="164">
        <f t="shared" si="13"/>
        <v>0</v>
      </c>
      <c r="BJ145" s="13" t="s">
        <v>86</v>
      </c>
      <c r="BK145" s="164">
        <f t="shared" si="14"/>
        <v>0</v>
      </c>
      <c r="BL145" s="13" t="s">
        <v>144</v>
      </c>
      <c r="BM145" s="163" t="s">
        <v>148</v>
      </c>
    </row>
    <row r="146" spans="2:65" s="1" customFormat="1" ht="21.75" customHeight="1">
      <c r="B146" s="122"/>
      <c r="C146" s="152" t="s">
        <v>149</v>
      </c>
      <c r="D146" s="152" t="s">
        <v>140</v>
      </c>
      <c r="E146" s="153" t="s">
        <v>150</v>
      </c>
      <c r="F146" s="154" t="s">
        <v>151</v>
      </c>
      <c r="G146" s="155" t="s">
        <v>143</v>
      </c>
      <c r="H146" s="156">
        <v>10.8</v>
      </c>
      <c r="I146" s="157"/>
      <c r="J146" s="158">
        <f t="shared" si="5"/>
        <v>0</v>
      </c>
      <c r="K146" s="159"/>
      <c r="L146" s="28"/>
      <c r="M146" s="160" t="s">
        <v>1</v>
      </c>
      <c r="N146" s="121" t="s">
        <v>41</v>
      </c>
      <c r="P146" s="161">
        <f t="shared" si="6"/>
        <v>0</v>
      </c>
      <c r="Q146" s="161">
        <v>0</v>
      </c>
      <c r="R146" s="161">
        <f t="shared" si="7"/>
        <v>0</v>
      </c>
      <c r="S146" s="161">
        <v>0.5</v>
      </c>
      <c r="T146" s="162">
        <f t="shared" si="8"/>
        <v>5.4</v>
      </c>
      <c r="AR146" s="163" t="s">
        <v>144</v>
      </c>
      <c r="AT146" s="163" t="s">
        <v>140</v>
      </c>
      <c r="AU146" s="163" t="s">
        <v>86</v>
      </c>
      <c r="AY146" s="13" t="s">
        <v>138</v>
      </c>
      <c r="BE146" s="164">
        <f t="shared" si="9"/>
        <v>0</v>
      </c>
      <c r="BF146" s="164">
        <f t="shared" si="10"/>
        <v>0</v>
      </c>
      <c r="BG146" s="164">
        <f t="shared" si="11"/>
        <v>0</v>
      </c>
      <c r="BH146" s="164">
        <f t="shared" si="12"/>
        <v>0</v>
      </c>
      <c r="BI146" s="164">
        <f t="shared" si="13"/>
        <v>0</v>
      </c>
      <c r="BJ146" s="13" t="s">
        <v>86</v>
      </c>
      <c r="BK146" s="164">
        <f t="shared" si="14"/>
        <v>0</v>
      </c>
      <c r="BL146" s="13" t="s">
        <v>144</v>
      </c>
      <c r="BM146" s="163" t="s">
        <v>152</v>
      </c>
    </row>
    <row r="147" spans="2:65" s="1" customFormat="1" ht="16.5" customHeight="1">
      <c r="B147" s="122"/>
      <c r="C147" s="152" t="s">
        <v>144</v>
      </c>
      <c r="D147" s="152" t="s">
        <v>140</v>
      </c>
      <c r="E147" s="153" t="s">
        <v>153</v>
      </c>
      <c r="F147" s="154" t="s">
        <v>154</v>
      </c>
      <c r="G147" s="155" t="s">
        <v>155</v>
      </c>
      <c r="H147" s="156">
        <v>21.06</v>
      </c>
      <c r="I147" s="157"/>
      <c r="J147" s="158">
        <f t="shared" si="5"/>
        <v>0</v>
      </c>
      <c r="K147" s="159"/>
      <c r="L147" s="28"/>
      <c r="M147" s="160" t="s">
        <v>1</v>
      </c>
      <c r="N147" s="121" t="s">
        <v>41</v>
      </c>
      <c r="P147" s="161">
        <f t="shared" si="6"/>
        <v>0</v>
      </c>
      <c r="Q147" s="161">
        <v>0</v>
      </c>
      <c r="R147" s="161">
        <f t="shared" si="7"/>
        <v>0</v>
      </c>
      <c r="S147" s="161">
        <v>0</v>
      </c>
      <c r="T147" s="162">
        <f t="shared" si="8"/>
        <v>0</v>
      </c>
      <c r="AR147" s="163" t="s">
        <v>144</v>
      </c>
      <c r="AT147" s="163" t="s">
        <v>140</v>
      </c>
      <c r="AU147" s="163" t="s">
        <v>86</v>
      </c>
      <c r="AY147" s="13" t="s">
        <v>138</v>
      </c>
      <c r="BE147" s="164">
        <f t="shared" si="9"/>
        <v>0</v>
      </c>
      <c r="BF147" s="164">
        <f t="shared" si="10"/>
        <v>0</v>
      </c>
      <c r="BG147" s="164">
        <f t="shared" si="11"/>
        <v>0</v>
      </c>
      <c r="BH147" s="164">
        <f t="shared" si="12"/>
        <v>0</v>
      </c>
      <c r="BI147" s="164">
        <f t="shared" si="13"/>
        <v>0</v>
      </c>
      <c r="BJ147" s="13" t="s">
        <v>86</v>
      </c>
      <c r="BK147" s="164">
        <f t="shared" si="14"/>
        <v>0</v>
      </c>
      <c r="BL147" s="13" t="s">
        <v>144</v>
      </c>
      <c r="BM147" s="163" t="s">
        <v>156</v>
      </c>
    </row>
    <row r="148" spans="2:65" s="1" customFormat="1" ht="16.5" customHeight="1">
      <c r="B148" s="122"/>
      <c r="C148" s="152" t="s">
        <v>157</v>
      </c>
      <c r="D148" s="152" t="s">
        <v>140</v>
      </c>
      <c r="E148" s="153" t="s">
        <v>158</v>
      </c>
      <c r="F148" s="154" t="s">
        <v>159</v>
      </c>
      <c r="G148" s="155" t="s">
        <v>155</v>
      </c>
      <c r="H148" s="156">
        <v>21.06</v>
      </c>
      <c r="I148" s="157"/>
      <c r="J148" s="158">
        <f t="shared" si="5"/>
        <v>0</v>
      </c>
      <c r="K148" s="159"/>
      <c r="L148" s="28"/>
      <c r="M148" s="160" t="s">
        <v>1</v>
      </c>
      <c r="N148" s="121" t="s">
        <v>41</v>
      </c>
      <c r="P148" s="161">
        <f t="shared" si="6"/>
        <v>0</v>
      </c>
      <c r="Q148" s="161">
        <v>0</v>
      </c>
      <c r="R148" s="161">
        <f t="shared" si="7"/>
        <v>0</v>
      </c>
      <c r="S148" s="161">
        <v>0</v>
      </c>
      <c r="T148" s="162">
        <f t="shared" si="8"/>
        <v>0</v>
      </c>
      <c r="AR148" s="163" t="s">
        <v>144</v>
      </c>
      <c r="AT148" s="163" t="s">
        <v>140</v>
      </c>
      <c r="AU148" s="163" t="s">
        <v>86</v>
      </c>
      <c r="AY148" s="13" t="s">
        <v>138</v>
      </c>
      <c r="BE148" s="164">
        <f t="shared" si="9"/>
        <v>0</v>
      </c>
      <c r="BF148" s="164">
        <f t="shared" si="10"/>
        <v>0</v>
      </c>
      <c r="BG148" s="164">
        <f t="shared" si="11"/>
        <v>0</v>
      </c>
      <c r="BH148" s="164">
        <f t="shared" si="12"/>
        <v>0</v>
      </c>
      <c r="BI148" s="164">
        <f t="shared" si="13"/>
        <v>0</v>
      </c>
      <c r="BJ148" s="13" t="s">
        <v>86</v>
      </c>
      <c r="BK148" s="164">
        <f t="shared" si="14"/>
        <v>0</v>
      </c>
      <c r="BL148" s="13" t="s">
        <v>144</v>
      </c>
      <c r="BM148" s="163" t="s">
        <v>160</v>
      </c>
    </row>
    <row r="149" spans="2:65" s="1" customFormat="1" ht="21.75" customHeight="1">
      <c r="B149" s="122"/>
      <c r="C149" s="152" t="s">
        <v>161</v>
      </c>
      <c r="D149" s="152" t="s">
        <v>140</v>
      </c>
      <c r="E149" s="153" t="s">
        <v>162</v>
      </c>
      <c r="F149" s="154" t="s">
        <v>163</v>
      </c>
      <c r="G149" s="155" t="s">
        <v>155</v>
      </c>
      <c r="H149" s="156">
        <v>14.04</v>
      </c>
      <c r="I149" s="157"/>
      <c r="J149" s="158">
        <f t="shared" si="5"/>
        <v>0</v>
      </c>
      <c r="K149" s="159"/>
      <c r="L149" s="28"/>
      <c r="M149" s="160" t="s">
        <v>1</v>
      </c>
      <c r="N149" s="121" t="s">
        <v>41</v>
      </c>
      <c r="P149" s="161">
        <f t="shared" si="6"/>
        <v>0</v>
      </c>
      <c r="Q149" s="161">
        <v>0</v>
      </c>
      <c r="R149" s="161">
        <f t="shared" si="7"/>
        <v>0</v>
      </c>
      <c r="S149" s="161">
        <v>0</v>
      </c>
      <c r="T149" s="162">
        <f t="shared" si="8"/>
        <v>0</v>
      </c>
      <c r="AR149" s="163" t="s">
        <v>144</v>
      </c>
      <c r="AT149" s="163" t="s">
        <v>140</v>
      </c>
      <c r="AU149" s="163" t="s">
        <v>86</v>
      </c>
      <c r="AY149" s="13" t="s">
        <v>138</v>
      </c>
      <c r="BE149" s="164">
        <f t="shared" si="9"/>
        <v>0</v>
      </c>
      <c r="BF149" s="164">
        <f t="shared" si="10"/>
        <v>0</v>
      </c>
      <c r="BG149" s="164">
        <f t="shared" si="11"/>
        <v>0</v>
      </c>
      <c r="BH149" s="164">
        <f t="shared" si="12"/>
        <v>0</v>
      </c>
      <c r="BI149" s="164">
        <f t="shared" si="13"/>
        <v>0</v>
      </c>
      <c r="BJ149" s="13" t="s">
        <v>86</v>
      </c>
      <c r="BK149" s="164">
        <f t="shared" si="14"/>
        <v>0</v>
      </c>
      <c r="BL149" s="13" t="s">
        <v>144</v>
      </c>
      <c r="BM149" s="163" t="s">
        <v>164</v>
      </c>
    </row>
    <row r="150" spans="2:65" s="1" customFormat="1" ht="24.2" customHeight="1">
      <c r="B150" s="122"/>
      <c r="C150" s="152" t="s">
        <v>165</v>
      </c>
      <c r="D150" s="152" t="s">
        <v>140</v>
      </c>
      <c r="E150" s="153" t="s">
        <v>166</v>
      </c>
      <c r="F150" s="154" t="s">
        <v>167</v>
      </c>
      <c r="G150" s="155" t="s">
        <v>155</v>
      </c>
      <c r="H150" s="156">
        <v>98.28</v>
      </c>
      <c r="I150" s="157"/>
      <c r="J150" s="158">
        <f t="shared" si="5"/>
        <v>0</v>
      </c>
      <c r="K150" s="159"/>
      <c r="L150" s="28"/>
      <c r="M150" s="160" t="s">
        <v>1</v>
      </c>
      <c r="N150" s="121" t="s">
        <v>41</v>
      </c>
      <c r="P150" s="161">
        <f t="shared" si="6"/>
        <v>0</v>
      </c>
      <c r="Q150" s="161">
        <v>0</v>
      </c>
      <c r="R150" s="161">
        <f t="shared" si="7"/>
        <v>0</v>
      </c>
      <c r="S150" s="161">
        <v>0</v>
      </c>
      <c r="T150" s="162">
        <f t="shared" si="8"/>
        <v>0</v>
      </c>
      <c r="AR150" s="163" t="s">
        <v>144</v>
      </c>
      <c r="AT150" s="163" t="s">
        <v>140</v>
      </c>
      <c r="AU150" s="163" t="s">
        <v>86</v>
      </c>
      <c r="AY150" s="13" t="s">
        <v>138</v>
      </c>
      <c r="BE150" s="164">
        <f t="shared" si="9"/>
        <v>0</v>
      </c>
      <c r="BF150" s="164">
        <f t="shared" si="10"/>
        <v>0</v>
      </c>
      <c r="BG150" s="164">
        <f t="shared" si="11"/>
        <v>0</v>
      </c>
      <c r="BH150" s="164">
        <f t="shared" si="12"/>
        <v>0</v>
      </c>
      <c r="BI150" s="164">
        <f t="shared" si="13"/>
        <v>0</v>
      </c>
      <c r="BJ150" s="13" t="s">
        <v>86</v>
      </c>
      <c r="BK150" s="164">
        <f t="shared" si="14"/>
        <v>0</v>
      </c>
      <c r="BL150" s="13" t="s">
        <v>144</v>
      </c>
      <c r="BM150" s="163" t="s">
        <v>168</v>
      </c>
    </row>
    <row r="151" spans="2:65" s="1" customFormat="1" ht="16.5" customHeight="1">
      <c r="B151" s="122"/>
      <c r="C151" s="152" t="s">
        <v>169</v>
      </c>
      <c r="D151" s="152" t="s">
        <v>140</v>
      </c>
      <c r="E151" s="153" t="s">
        <v>170</v>
      </c>
      <c r="F151" s="154" t="s">
        <v>171</v>
      </c>
      <c r="G151" s="155" t="s">
        <v>155</v>
      </c>
      <c r="H151" s="156">
        <v>14.04</v>
      </c>
      <c r="I151" s="157"/>
      <c r="J151" s="158">
        <f t="shared" si="5"/>
        <v>0</v>
      </c>
      <c r="K151" s="159"/>
      <c r="L151" s="28"/>
      <c r="M151" s="160" t="s">
        <v>1</v>
      </c>
      <c r="N151" s="121" t="s">
        <v>41</v>
      </c>
      <c r="P151" s="161">
        <f t="shared" si="6"/>
        <v>0</v>
      </c>
      <c r="Q151" s="161">
        <v>0</v>
      </c>
      <c r="R151" s="161">
        <f t="shared" si="7"/>
        <v>0</v>
      </c>
      <c r="S151" s="161">
        <v>0</v>
      </c>
      <c r="T151" s="162">
        <f t="shared" si="8"/>
        <v>0</v>
      </c>
      <c r="AR151" s="163" t="s">
        <v>144</v>
      </c>
      <c r="AT151" s="163" t="s">
        <v>140</v>
      </c>
      <c r="AU151" s="163" t="s">
        <v>86</v>
      </c>
      <c r="AY151" s="13" t="s">
        <v>138</v>
      </c>
      <c r="BE151" s="164">
        <f t="shared" si="9"/>
        <v>0</v>
      </c>
      <c r="BF151" s="164">
        <f t="shared" si="10"/>
        <v>0</v>
      </c>
      <c r="BG151" s="164">
        <f t="shared" si="11"/>
        <v>0</v>
      </c>
      <c r="BH151" s="164">
        <f t="shared" si="12"/>
        <v>0</v>
      </c>
      <c r="BI151" s="164">
        <f t="shared" si="13"/>
        <v>0</v>
      </c>
      <c r="BJ151" s="13" t="s">
        <v>86</v>
      </c>
      <c r="BK151" s="164">
        <f t="shared" si="14"/>
        <v>0</v>
      </c>
      <c r="BL151" s="13" t="s">
        <v>144</v>
      </c>
      <c r="BM151" s="163" t="s">
        <v>172</v>
      </c>
    </row>
    <row r="152" spans="2:65" s="1" customFormat="1" ht="16.5" customHeight="1">
      <c r="B152" s="122"/>
      <c r="C152" s="152" t="s">
        <v>173</v>
      </c>
      <c r="D152" s="152" t="s">
        <v>140</v>
      </c>
      <c r="E152" s="153" t="s">
        <v>174</v>
      </c>
      <c r="F152" s="154" t="s">
        <v>175</v>
      </c>
      <c r="G152" s="155" t="s">
        <v>176</v>
      </c>
      <c r="H152" s="156">
        <v>25.271999999999998</v>
      </c>
      <c r="I152" s="157"/>
      <c r="J152" s="158">
        <f t="shared" si="5"/>
        <v>0</v>
      </c>
      <c r="K152" s="159"/>
      <c r="L152" s="28"/>
      <c r="M152" s="160" t="s">
        <v>1</v>
      </c>
      <c r="N152" s="121" t="s">
        <v>41</v>
      </c>
      <c r="P152" s="161">
        <f t="shared" si="6"/>
        <v>0</v>
      </c>
      <c r="Q152" s="161">
        <v>0</v>
      </c>
      <c r="R152" s="161">
        <f t="shared" si="7"/>
        <v>0</v>
      </c>
      <c r="S152" s="161">
        <v>0</v>
      </c>
      <c r="T152" s="162">
        <f t="shared" si="8"/>
        <v>0</v>
      </c>
      <c r="AR152" s="163" t="s">
        <v>144</v>
      </c>
      <c r="AT152" s="163" t="s">
        <v>140</v>
      </c>
      <c r="AU152" s="163" t="s">
        <v>86</v>
      </c>
      <c r="AY152" s="13" t="s">
        <v>138</v>
      </c>
      <c r="BE152" s="164">
        <f t="shared" si="9"/>
        <v>0</v>
      </c>
      <c r="BF152" s="164">
        <f t="shared" si="10"/>
        <v>0</v>
      </c>
      <c r="BG152" s="164">
        <f t="shared" si="11"/>
        <v>0</v>
      </c>
      <c r="BH152" s="164">
        <f t="shared" si="12"/>
        <v>0</v>
      </c>
      <c r="BI152" s="164">
        <f t="shared" si="13"/>
        <v>0</v>
      </c>
      <c r="BJ152" s="13" t="s">
        <v>86</v>
      </c>
      <c r="BK152" s="164">
        <f t="shared" si="14"/>
        <v>0</v>
      </c>
      <c r="BL152" s="13" t="s">
        <v>144</v>
      </c>
      <c r="BM152" s="163" t="s">
        <v>177</v>
      </c>
    </row>
    <row r="153" spans="2:65" s="1" customFormat="1" ht="16.5" customHeight="1">
      <c r="B153" s="122"/>
      <c r="C153" s="152" t="s">
        <v>178</v>
      </c>
      <c r="D153" s="152" t="s">
        <v>140</v>
      </c>
      <c r="E153" s="153" t="s">
        <v>179</v>
      </c>
      <c r="F153" s="154" t="s">
        <v>180</v>
      </c>
      <c r="G153" s="155" t="s">
        <v>155</v>
      </c>
      <c r="H153" s="156">
        <v>17.414999999999999</v>
      </c>
      <c r="I153" s="157"/>
      <c r="J153" s="158">
        <f t="shared" si="5"/>
        <v>0</v>
      </c>
      <c r="K153" s="159"/>
      <c r="L153" s="28"/>
      <c r="M153" s="160" t="s">
        <v>1</v>
      </c>
      <c r="N153" s="121" t="s">
        <v>41</v>
      </c>
      <c r="P153" s="161">
        <f t="shared" si="6"/>
        <v>0</v>
      </c>
      <c r="Q153" s="161">
        <v>0</v>
      </c>
      <c r="R153" s="161">
        <f t="shared" si="7"/>
        <v>0</v>
      </c>
      <c r="S153" s="161">
        <v>0</v>
      </c>
      <c r="T153" s="162">
        <f t="shared" si="8"/>
        <v>0</v>
      </c>
      <c r="AR153" s="163" t="s">
        <v>144</v>
      </c>
      <c r="AT153" s="163" t="s">
        <v>140</v>
      </c>
      <c r="AU153" s="163" t="s">
        <v>86</v>
      </c>
      <c r="AY153" s="13" t="s">
        <v>138</v>
      </c>
      <c r="BE153" s="164">
        <f t="shared" si="9"/>
        <v>0</v>
      </c>
      <c r="BF153" s="164">
        <f t="shared" si="10"/>
        <v>0</v>
      </c>
      <c r="BG153" s="164">
        <f t="shared" si="11"/>
        <v>0</v>
      </c>
      <c r="BH153" s="164">
        <f t="shared" si="12"/>
        <v>0</v>
      </c>
      <c r="BI153" s="164">
        <f t="shared" si="13"/>
        <v>0</v>
      </c>
      <c r="BJ153" s="13" t="s">
        <v>86</v>
      </c>
      <c r="BK153" s="164">
        <f t="shared" si="14"/>
        <v>0</v>
      </c>
      <c r="BL153" s="13" t="s">
        <v>144</v>
      </c>
      <c r="BM153" s="163" t="s">
        <v>181</v>
      </c>
    </row>
    <row r="154" spans="2:65" s="1" customFormat="1" ht="16.5" customHeight="1">
      <c r="B154" s="122"/>
      <c r="C154" s="165" t="s">
        <v>182</v>
      </c>
      <c r="D154" s="165" t="s">
        <v>183</v>
      </c>
      <c r="E154" s="166" t="s">
        <v>184</v>
      </c>
      <c r="F154" s="167" t="s">
        <v>185</v>
      </c>
      <c r="G154" s="168" t="s">
        <v>176</v>
      </c>
      <c r="H154" s="169">
        <v>35.363999999999997</v>
      </c>
      <c r="I154" s="170"/>
      <c r="J154" s="171">
        <f t="shared" si="5"/>
        <v>0</v>
      </c>
      <c r="K154" s="172"/>
      <c r="L154" s="173"/>
      <c r="M154" s="174" t="s">
        <v>1</v>
      </c>
      <c r="N154" s="175" t="s">
        <v>41</v>
      </c>
      <c r="P154" s="161">
        <f t="shared" si="6"/>
        <v>0</v>
      </c>
      <c r="Q154" s="161">
        <v>1</v>
      </c>
      <c r="R154" s="161">
        <f t="shared" si="7"/>
        <v>35.363999999999997</v>
      </c>
      <c r="S154" s="161">
        <v>0</v>
      </c>
      <c r="T154" s="162">
        <f t="shared" si="8"/>
        <v>0</v>
      </c>
      <c r="AR154" s="163" t="s">
        <v>169</v>
      </c>
      <c r="AT154" s="163" t="s">
        <v>183</v>
      </c>
      <c r="AU154" s="163" t="s">
        <v>86</v>
      </c>
      <c r="AY154" s="13" t="s">
        <v>138</v>
      </c>
      <c r="BE154" s="164">
        <f t="shared" si="9"/>
        <v>0</v>
      </c>
      <c r="BF154" s="164">
        <f t="shared" si="10"/>
        <v>0</v>
      </c>
      <c r="BG154" s="164">
        <f t="shared" si="11"/>
        <v>0</v>
      </c>
      <c r="BH154" s="164">
        <f t="shared" si="12"/>
        <v>0</v>
      </c>
      <c r="BI154" s="164">
        <f t="shared" si="13"/>
        <v>0</v>
      </c>
      <c r="BJ154" s="13" t="s">
        <v>86</v>
      </c>
      <c r="BK154" s="164">
        <f t="shared" si="14"/>
        <v>0</v>
      </c>
      <c r="BL154" s="13" t="s">
        <v>144</v>
      </c>
      <c r="BM154" s="163" t="s">
        <v>186</v>
      </c>
    </row>
    <row r="155" spans="2:65" s="1" customFormat="1" ht="16.5" customHeight="1">
      <c r="B155" s="122"/>
      <c r="C155" s="152" t="s">
        <v>187</v>
      </c>
      <c r="D155" s="152" t="s">
        <v>140</v>
      </c>
      <c r="E155" s="153" t="s">
        <v>188</v>
      </c>
      <c r="F155" s="154" t="s">
        <v>189</v>
      </c>
      <c r="G155" s="155" t="s">
        <v>143</v>
      </c>
      <c r="H155" s="156">
        <v>10.8</v>
      </c>
      <c r="I155" s="157"/>
      <c r="J155" s="158">
        <f t="shared" si="5"/>
        <v>0</v>
      </c>
      <c r="K155" s="159"/>
      <c r="L155" s="28"/>
      <c r="M155" s="160" t="s">
        <v>1</v>
      </c>
      <c r="N155" s="121" t="s">
        <v>41</v>
      </c>
      <c r="P155" s="161">
        <f t="shared" si="6"/>
        <v>0</v>
      </c>
      <c r="Q155" s="161">
        <v>0</v>
      </c>
      <c r="R155" s="161">
        <f t="shared" si="7"/>
        <v>0</v>
      </c>
      <c r="S155" s="161">
        <v>0</v>
      </c>
      <c r="T155" s="162">
        <f t="shared" si="8"/>
        <v>0</v>
      </c>
      <c r="AR155" s="163" t="s">
        <v>144</v>
      </c>
      <c r="AT155" s="163" t="s">
        <v>140</v>
      </c>
      <c r="AU155" s="163" t="s">
        <v>86</v>
      </c>
      <c r="AY155" s="13" t="s">
        <v>138</v>
      </c>
      <c r="BE155" s="164">
        <f t="shared" si="9"/>
        <v>0</v>
      </c>
      <c r="BF155" s="164">
        <f t="shared" si="10"/>
        <v>0</v>
      </c>
      <c r="BG155" s="164">
        <f t="shared" si="11"/>
        <v>0</v>
      </c>
      <c r="BH155" s="164">
        <f t="shared" si="12"/>
        <v>0</v>
      </c>
      <c r="BI155" s="164">
        <f t="shared" si="13"/>
        <v>0</v>
      </c>
      <c r="BJ155" s="13" t="s">
        <v>86</v>
      </c>
      <c r="BK155" s="164">
        <f t="shared" si="14"/>
        <v>0</v>
      </c>
      <c r="BL155" s="13" t="s">
        <v>144</v>
      </c>
      <c r="BM155" s="163" t="s">
        <v>190</v>
      </c>
    </row>
    <row r="156" spans="2:65" s="11" customFormat="1" ht="22.9" customHeight="1">
      <c r="B156" s="140"/>
      <c r="D156" s="141" t="s">
        <v>74</v>
      </c>
      <c r="E156" s="150" t="s">
        <v>86</v>
      </c>
      <c r="F156" s="150" t="s">
        <v>191</v>
      </c>
      <c r="I156" s="143"/>
      <c r="J156" s="151">
        <f>BK156</f>
        <v>0</v>
      </c>
      <c r="L156" s="140"/>
      <c r="M156" s="145"/>
      <c r="P156" s="146">
        <f>SUM(P157:P167)</f>
        <v>0</v>
      </c>
      <c r="R156" s="146">
        <f>SUM(R157:R167)</f>
        <v>226.33496102000004</v>
      </c>
      <c r="T156" s="147">
        <f>SUM(T157:T167)</f>
        <v>0</v>
      </c>
      <c r="AR156" s="141" t="s">
        <v>81</v>
      </c>
      <c r="AT156" s="148" t="s">
        <v>74</v>
      </c>
      <c r="AU156" s="148" t="s">
        <v>81</v>
      </c>
      <c r="AY156" s="141" t="s">
        <v>138</v>
      </c>
      <c r="BK156" s="149">
        <f>SUM(BK157:BK167)</f>
        <v>0</v>
      </c>
    </row>
    <row r="157" spans="2:65" s="1" customFormat="1" ht="16.5" customHeight="1">
      <c r="B157" s="122"/>
      <c r="C157" s="152" t="s">
        <v>192</v>
      </c>
      <c r="D157" s="152" t="s">
        <v>140</v>
      </c>
      <c r="E157" s="153" t="s">
        <v>193</v>
      </c>
      <c r="F157" s="154" t="s">
        <v>194</v>
      </c>
      <c r="G157" s="155" t="s">
        <v>155</v>
      </c>
      <c r="H157" s="156">
        <v>11.542999999999999</v>
      </c>
      <c r="I157" s="157"/>
      <c r="J157" s="158">
        <f t="shared" ref="J157:J167" si="15">ROUND(I157*H157,2)</f>
        <v>0</v>
      </c>
      <c r="K157" s="159"/>
      <c r="L157" s="28"/>
      <c r="M157" s="160" t="s">
        <v>1</v>
      </c>
      <c r="N157" s="121" t="s">
        <v>41</v>
      </c>
      <c r="P157" s="161">
        <f t="shared" ref="P157:P167" si="16">O157*H157</f>
        <v>0</v>
      </c>
      <c r="Q157" s="161">
        <v>2.0699999999999998</v>
      </c>
      <c r="R157" s="161">
        <f t="shared" ref="R157:R167" si="17">Q157*H157</f>
        <v>23.894009999999998</v>
      </c>
      <c r="S157" s="161">
        <v>0</v>
      </c>
      <c r="T157" s="162">
        <f t="shared" ref="T157:T167" si="18">S157*H157</f>
        <v>0</v>
      </c>
      <c r="AR157" s="163" t="s">
        <v>144</v>
      </c>
      <c r="AT157" s="163" t="s">
        <v>140</v>
      </c>
      <c r="AU157" s="163" t="s">
        <v>86</v>
      </c>
      <c r="AY157" s="13" t="s">
        <v>138</v>
      </c>
      <c r="BE157" s="164">
        <f t="shared" ref="BE157:BE167" si="19">IF(N157="základná",J157,0)</f>
        <v>0</v>
      </c>
      <c r="BF157" s="164">
        <f t="shared" ref="BF157:BF167" si="20">IF(N157="znížená",J157,0)</f>
        <v>0</v>
      </c>
      <c r="BG157" s="164">
        <f t="shared" ref="BG157:BG167" si="21">IF(N157="zákl. prenesená",J157,0)</f>
        <v>0</v>
      </c>
      <c r="BH157" s="164">
        <f t="shared" ref="BH157:BH167" si="22">IF(N157="zníž. prenesená",J157,0)</f>
        <v>0</v>
      </c>
      <c r="BI157" s="164">
        <f t="shared" ref="BI157:BI167" si="23">IF(N157="nulová",J157,0)</f>
        <v>0</v>
      </c>
      <c r="BJ157" s="13" t="s">
        <v>86</v>
      </c>
      <c r="BK157" s="164">
        <f t="shared" ref="BK157:BK167" si="24">ROUND(I157*H157,2)</f>
        <v>0</v>
      </c>
      <c r="BL157" s="13" t="s">
        <v>144</v>
      </c>
      <c r="BM157" s="163" t="s">
        <v>195</v>
      </c>
    </row>
    <row r="158" spans="2:65" s="1" customFormat="1" ht="16.5" customHeight="1">
      <c r="B158" s="122"/>
      <c r="C158" s="152" t="s">
        <v>196</v>
      </c>
      <c r="D158" s="152" t="s">
        <v>140</v>
      </c>
      <c r="E158" s="153" t="s">
        <v>197</v>
      </c>
      <c r="F158" s="154" t="s">
        <v>198</v>
      </c>
      <c r="G158" s="155" t="s">
        <v>155</v>
      </c>
      <c r="H158" s="156">
        <v>21.888000000000002</v>
      </c>
      <c r="I158" s="157"/>
      <c r="J158" s="158">
        <f t="shared" si="15"/>
        <v>0</v>
      </c>
      <c r="K158" s="159"/>
      <c r="L158" s="28"/>
      <c r="M158" s="160" t="s">
        <v>1</v>
      </c>
      <c r="N158" s="121" t="s">
        <v>41</v>
      </c>
      <c r="P158" s="161">
        <f t="shared" si="16"/>
        <v>0</v>
      </c>
      <c r="Q158" s="161">
        <v>2.3453400000000002</v>
      </c>
      <c r="R158" s="161">
        <f t="shared" si="17"/>
        <v>51.334801920000011</v>
      </c>
      <c r="S158" s="161">
        <v>0</v>
      </c>
      <c r="T158" s="162">
        <f t="shared" si="18"/>
        <v>0</v>
      </c>
      <c r="AR158" s="163" t="s">
        <v>144</v>
      </c>
      <c r="AT158" s="163" t="s">
        <v>140</v>
      </c>
      <c r="AU158" s="163" t="s">
        <v>86</v>
      </c>
      <c r="AY158" s="13" t="s">
        <v>138</v>
      </c>
      <c r="BE158" s="164">
        <f t="shared" si="19"/>
        <v>0</v>
      </c>
      <c r="BF158" s="164">
        <f t="shared" si="20"/>
        <v>0</v>
      </c>
      <c r="BG158" s="164">
        <f t="shared" si="21"/>
        <v>0</v>
      </c>
      <c r="BH158" s="164">
        <f t="shared" si="22"/>
        <v>0</v>
      </c>
      <c r="BI158" s="164">
        <f t="shared" si="23"/>
        <v>0</v>
      </c>
      <c r="BJ158" s="13" t="s">
        <v>86</v>
      </c>
      <c r="BK158" s="164">
        <f t="shared" si="24"/>
        <v>0</v>
      </c>
      <c r="BL158" s="13" t="s">
        <v>144</v>
      </c>
      <c r="BM158" s="163" t="s">
        <v>199</v>
      </c>
    </row>
    <row r="159" spans="2:65" s="1" customFormat="1" ht="16.5" customHeight="1">
      <c r="B159" s="122"/>
      <c r="C159" s="152" t="s">
        <v>200</v>
      </c>
      <c r="D159" s="152" t="s">
        <v>140</v>
      </c>
      <c r="E159" s="153" t="s">
        <v>201</v>
      </c>
      <c r="F159" s="154" t="s">
        <v>202</v>
      </c>
      <c r="G159" s="155" t="s">
        <v>143</v>
      </c>
      <c r="H159" s="156">
        <v>6.08</v>
      </c>
      <c r="I159" s="157"/>
      <c r="J159" s="158">
        <f t="shared" si="15"/>
        <v>0</v>
      </c>
      <c r="K159" s="159"/>
      <c r="L159" s="28"/>
      <c r="M159" s="160" t="s">
        <v>1</v>
      </c>
      <c r="N159" s="121" t="s">
        <v>41</v>
      </c>
      <c r="P159" s="161">
        <f t="shared" si="16"/>
        <v>0</v>
      </c>
      <c r="Q159" s="161">
        <v>6.7000000000000002E-4</v>
      </c>
      <c r="R159" s="161">
        <f t="shared" si="17"/>
        <v>4.0736000000000001E-3</v>
      </c>
      <c r="S159" s="161">
        <v>0</v>
      </c>
      <c r="T159" s="162">
        <f t="shared" si="18"/>
        <v>0</v>
      </c>
      <c r="AR159" s="163" t="s">
        <v>144</v>
      </c>
      <c r="AT159" s="163" t="s">
        <v>140</v>
      </c>
      <c r="AU159" s="163" t="s">
        <v>86</v>
      </c>
      <c r="AY159" s="13" t="s">
        <v>138</v>
      </c>
      <c r="BE159" s="164">
        <f t="shared" si="19"/>
        <v>0</v>
      </c>
      <c r="BF159" s="164">
        <f t="shared" si="20"/>
        <v>0</v>
      </c>
      <c r="BG159" s="164">
        <f t="shared" si="21"/>
        <v>0</v>
      </c>
      <c r="BH159" s="164">
        <f t="shared" si="22"/>
        <v>0</v>
      </c>
      <c r="BI159" s="164">
        <f t="shared" si="23"/>
        <v>0</v>
      </c>
      <c r="BJ159" s="13" t="s">
        <v>86</v>
      </c>
      <c r="BK159" s="164">
        <f t="shared" si="24"/>
        <v>0</v>
      </c>
      <c r="BL159" s="13" t="s">
        <v>144</v>
      </c>
      <c r="BM159" s="163" t="s">
        <v>203</v>
      </c>
    </row>
    <row r="160" spans="2:65" s="1" customFormat="1" ht="16.5" customHeight="1">
      <c r="B160" s="122"/>
      <c r="C160" s="152" t="s">
        <v>204</v>
      </c>
      <c r="D160" s="152" t="s">
        <v>140</v>
      </c>
      <c r="E160" s="153" t="s">
        <v>205</v>
      </c>
      <c r="F160" s="154" t="s">
        <v>206</v>
      </c>
      <c r="G160" s="155" t="s">
        <v>155</v>
      </c>
      <c r="H160" s="156">
        <v>54.432000000000002</v>
      </c>
      <c r="I160" s="157"/>
      <c r="J160" s="158">
        <f t="shared" si="15"/>
        <v>0</v>
      </c>
      <c r="K160" s="159"/>
      <c r="L160" s="28"/>
      <c r="M160" s="160" t="s">
        <v>1</v>
      </c>
      <c r="N160" s="121" t="s">
        <v>41</v>
      </c>
      <c r="P160" s="161">
        <f t="shared" si="16"/>
        <v>0</v>
      </c>
      <c r="Q160" s="161">
        <v>2.3223400000000001</v>
      </c>
      <c r="R160" s="161">
        <f t="shared" si="17"/>
        <v>126.40961088</v>
      </c>
      <c r="S160" s="161">
        <v>0</v>
      </c>
      <c r="T160" s="162">
        <f t="shared" si="18"/>
        <v>0</v>
      </c>
      <c r="AR160" s="163" t="s">
        <v>144</v>
      </c>
      <c r="AT160" s="163" t="s">
        <v>140</v>
      </c>
      <c r="AU160" s="163" t="s">
        <v>86</v>
      </c>
      <c r="AY160" s="13" t="s">
        <v>138</v>
      </c>
      <c r="BE160" s="164">
        <f t="shared" si="19"/>
        <v>0</v>
      </c>
      <c r="BF160" s="164">
        <f t="shared" si="20"/>
        <v>0</v>
      </c>
      <c r="BG160" s="164">
        <f t="shared" si="21"/>
        <v>0</v>
      </c>
      <c r="BH160" s="164">
        <f t="shared" si="22"/>
        <v>0</v>
      </c>
      <c r="BI160" s="164">
        <f t="shared" si="23"/>
        <v>0</v>
      </c>
      <c r="BJ160" s="13" t="s">
        <v>86</v>
      </c>
      <c r="BK160" s="164">
        <f t="shared" si="24"/>
        <v>0</v>
      </c>
      <c r="BL160" s="13" t="s">
        <v>144</v>
      </c>
      <c r="BM160" s="163" t="s">
        <v>207</v>
      </c>
    </row>
    <row r="161" spans="2:65" s="1" customFormat="1" ht="16.5" customHeight="1">
      <c r="B161" s="122"/>
      <c r="C161" s="152" t="s">
        <v>208</v>
      </c>
      <c r="D161" s="152" t="s">
        <v>140</v>
      </c>
      <c r="E161" s="153" t="s">
        <v>209</v>
      </c>
      <c r="F161" s="154" t="s">
        <v>210</v>
      </c>
      <c r="G161" s="155" t="s">
        <v>143</v>
      </c>
      <c r="H161" s="156">
        <v>45.36</v>
      </c>
      <c r="I161" s="157"/>
      <c r="J161" s="158">
        <f t="shared" si="15"/>
        <v>0</v>
      </c>
      <c r="K161" s="159"/>
      <c r="L161" s="28"/>
      <c r="M161" s="160" t="s">
        <v>1</v>
      </c>
      <c r="N161" s="121" t="s">
        <v>41</v>
      </c>
      <c r="P161" s="161">
        <f t="shared" si="16"/>
        <v>0</v>
      </c>
      <c r="Q161" s="161">
        <v>6.7000000000000002E-4</v>
      </c>
      <c r="R161" s="161">
        <f t="shared" si="17"/>
        <v>3.03912E-2</v>
      </c>
      <c r="S161" s="161">
        <v>0</v>
      </c>
      <c r="T161" s="162">
        <f t="shared" si="18"/>
        <v>0</v>
      </c>
      <c r="AR161" s="163" t="s">
        <v>144</v>
      </c>
      <c r="AT161" s="163" t="s">
        <v>140</v>
      </c>
      <c r="AU161" s="163" t="s">
        <v>86</v>
      </c>
      <c r="AY161" s="13" t="s">
        <v>138</v>
      </c>
      <c r="BE161" s="164">
        <f t="shared" si="19"/>
        <v>0</v>
      </c>
      <c r="BF161" s="164">
        <f t="shared" si="20"/>
        <v>0</v>
      </c>
      <c r="BG161" s="164">
        <f t="shared" si="21"/>
        <v>0</v>
      </c>
      <c r="BH161" s="164">
        <f t="shared" si="22"/>
        <v>0</v>
      </c>
      <c r="BI161" s="164">
        <f t="shared" si="23"/>
        <v>0</v>
      </c>
      <c r="BJ161" s="13" t="s">
        <v>86</v>
      </c>
      <c r="BK161" s="164">
        <f t="shared" si="24"/>
        <v>0</v>
      </c>
      <c r="BL161" s="13" t="s">
        <v>144</v>
      </c>
      <c r="BM161" s="163" t="s">
        <v>211</v>
      </c>
    </row>
    <row r="162" spans="2:65" s="1" customFormat="1" ht="16.5" customHeight="1">
      <c r="B162" s="122"/>
      <c r="C162" s="152" t="s">
        <v>212</v>
      </c>
      <c r="D162" s="152" t="s">
        <v>140</v>
      </c>
      <c r="E162" s="153" t="s">
        <v>213</v>
      </c>
      <c r="F162" s="154" t="s">
        <v>214</v>
      </c>
      <c r="G162" s="155" t="s">
        <v>143</v>
      </c>
      <c r="H162" s="156">
        <v>45.36</v>
      </c>
      <c r="I162" s="157"/>
      <c r="J162" s="158">
        <f t="shared" si="15"/>
        <v>0</v>
      </c>
      <c r="K162" s="159"/>
      <c r="L162" s="28"/>
      <c r="M162" s="160" t="s">
        <v>1</v>
      </c>
      <c r="N162" s="121" t="s">
        <v>41</v>
      </c>
      <c r="P162" s="161">
        <f t="shared" si="16"/>
        <v>0</v>
      </c>
      <c r="Q162" s="161">
        <v>0</v>
      </c>
      <c r="R162" s="161">
        <f t="shared" si="17"/>
        <v>0</v>
      </c>
      <c r="S162" s="161">
        <v>0</v>
      </c>
      <c r="T162" s="162">
        <f t="shared" si="18"/>
        <v>0</v>
      </c>
      <c r="AR162" s="163" t="s">
        <v>144</v>
      </c>
      <c r="AT162" s="163" t="s">
        <v>140</v>
      </c>
      <c r="AU162" s="163" t="s">
        <v>86</v>
      </c>
      <c r="AY162" s="13" t="s">
        <v>138</v>
      </c>
      <c r="BE162" s="164">
        <f t="shared" si="19"/>
        <v>0</v>
      </c>
      <c r="BF162" s="164">
        <f t="shared" si="20"/>
        <v>0</v>
      </c>
      <c r="BG162" s="164">
        <f t="shared" si="21"/>
        <v>0</v>
      </c>
      <c r="BH162" s="164">
        <f t="shared" si="22"/>
        <v>0</v>
      </c>
      <c r="BI162" s="164">
        <f t="shared" si="23"/>
        <v>0</v>
      </c>
      <c r="BJ162" s="13" t="s">
        <v>86</v>
      </c>
      <c r="BK162" s="164">
        <f t="shared" si="24"/>
        <v>0</v>
      </c>
      <c r="BL162" s="13" t="s">
        <v>144</v>
      </c>
      <c r="BM162" s="163" t="s">
        <v>215</v>
      </c>
    </row>
    <row r="163" spans="2:65" s="1" customFormat="1" ht="16.5" customHeight="1">
      <c r="B163" s="122"/>
      <c r="C163" s="152" t="s">
        <v>216</v>
      </c>
      <c r="D163" s="152" t="s">
        <v>140</v>
      </c>
      <c r="E163" s="153" t="s">
        <v>217</v>
      </c>
      <c r="F163" s="154" t="s">
        <v>218</v>
      </c>
      <c r="G163" s="155" t="s">
        <v>155</v>
      </c>
      <c r="H163" s="156">
        <v>10.497</v>
      </c>
      <c r="I163" s="157"/>
      <c r="J163" s="158">
        <f t="shared" si="15"/>
        <v>0</v>
      </c>
      <c r="K163" s="159"/>
      <c r="L163" s="28"/>
      <c r="M163" s="160" t="s">
        <v>1</v>
      </c>
      <c r="N163" s="121" t="s">
        <v>41</v>
      </c>
      <c r="P163" s="161">
        <f t="shared" si="16"/>
        <v>0</v>
      </c>
      <c r="Q163" s="161">
        <v>2.3453400000000002</v>
      </c>
      <c r="R163" s="161">
        <f t="shared" si="17"/>
        <v>24.619033980000001</v>
      </c>
      <c r="S163" s="161">
        <v>0</v>
      </c>
      <c r="T163" s="162">
        <f t="shared" si="18"/>
        <v>0</v>
      </c>
      <c r="AR163" s="163" t="s">
        <v>144</v>
      </c>
      <c r="AT163" s="163" t="s">
        <v>140</v>
      </c>
      <c r="AU163" s="163" t="s">
        <v>86</v>
      </c>
      <c r="AY163" s="13" t="s">
        <v>138</v>
      </c>
      <c r="BE163" s="164">
        <f t="shared" si="19"/>
        <v>0</v>
      </c>
      <c r="BF163" s="164">
        <f t="shared" si="20"/>
        <v>0</v>
      </c>
      <c r="BG163" s="164">
        <f t="shared" si="21"/>
        <v>0</v>
      </c>
      <c r="BH163" s="164">
        <f t="shared" si="22"/>
        <v>0</v>
      </c>
      <c r="BI163" s="164">
        <f t="shared" si="23"/>
        <v>0</v>
      </c>
      <c r="BJ163" s="13" t="s">
        <v>86</v>
      </c>
      <c r="BK163" s="164">
        <f t="shared" si="24"/>
        <v>0</v>
      </c>
      <c r="BL163" s="13" t="s">
        <v>144</v>
      </c>
      <c r="BM163" s="163" t="s">
        <v>219</v>
      </c>
    </row>
    <row r="164" spans="2:65" s="1" customFormat="1" ht="16.5" customHeight="1">
      <c r="B164" s="122"/>
      <c r="C164" s="152" t="s">
        <v>7</v>
      </c>
      <c r="D164" s="152" t="s">
        <v>140</v>
      </c>
      <c r="E164" s="153" t="s">
        <v>220</v>
      </c>
      <c r="F164" s="154" t="s">
        <v>221</v>
      </c>
      <c r="G164" s="155" t="s">
        <v>143</v>
      </c>
      <c r="H164" s="156">
        <v>28.152000000000001</v>
      </c>
      <c r="I164" s="157"/>
      <c r="J164" s="158">
        <f t="shared" si="15"/>
        <v>0</v>
      </c>
      <c r="K164" s="159"/>
      <c r="L164" s="28"/>
      <c r="M164" s="160" t="s">
        <v>1</v>
      </c>
      <c r="N164" s="121" t="s">
        <v>41</v>
      </c>
      <c r="P164" s="161">
        <f t="shared" si="16"/>
        <v>0</v>
      </c>
      <c r="Q164" s="161">
        <v>9.7000000000000005E-4</v>
      </c>
      <c r="R164" s="161">
        <f t="shared" si="17"/>
        <v>2.7307440000000002E-2</v>
      </c>
      <c r="S164" s="161">
        <v>0</v>
      </c>
      <c r="T164" s="162">
        <f t="shared" si="18"/>
        <v>0</v>
      </c>
      <c r="AR164" s="163" t="s">
        <v>144</v>
      </c>
      <c r="AT164" s="163" t="s">
        <v>140</v>
      </c>
      <c r="AU164" s="163" t="s">
        <v>86</v>
      </c>
      <c r="AY164" s="13" t="s">
        <v>138</v>
      </c>
      <c r="BE164" s="164">
        <f t="shared" si="19"/>
        <v>0</v>
      </c>
      <c r="BF164" s="164">
        <f t="shared" si="20"/>
        <v>0</v>
      </c>
      <c r="BG164" s="164">
        <f t="shared" si="21"/>
        <v>0</v>
      </c>
      <c r="BH164" s="164">
        <f t="shared" si="22"/>
        <v>0</v>
      </c>
      <c r="BI164" s="164">
        <f t="shared" si="23"/>
        <v>0</v>
      </c>
      <c r="BJ164" s="13" t="s">
        <v>86</v>
      </c>
      <c r="BK164" s="164">
        <f t="shared" si="24"/>
        <v>0</v>
      </c>
      <c r="BL164" s="13" t="s">
        <v>144</v>
      </c>
      <c r="BM164" s="163" t="s">
        <v>222</v>
      </c>
    </row>
    <row r="165" spans="2:65" s="1" customFormat="1" ht="16.5" customHeight="1">
      <c r="B165" s="122"/>
      <c r="C165" s="152" t="s">
        <v>223</v>
      </c>
      <c r="D165" s="152" t="s">
        <v>140</v>
      </c>
      <c r="E165" s="153" t="s">
        <v>224</v>
      </c>
      <c r="F165" s="154" t="s">
        <v>225</v>
      </c>
      <c r="G165" s="155" t="s">
        <v>143</v>
      </c>
      <c r="H165" s="156">
        <v>28.152000000000001</v>
      </c>
      <c r="I165" s="157"/>
      <c r="J165" s="158">
        <f t="shared" si="15"/>
        <v>0</v>
      </c>
      <c r="K165" s="159"/>
      <c r="L165" s="28"/>
      <c r="M165" s="160" t="s">
        <v>1</v>
      </c>
      <c r="N165" s="121" t="s">
        <v>41</v>
      </c>
      <c r="P165" s="161">
        <f t="shared" si="16"/>
        <v>0</v>
      </c>
      <c r="Q165" s="161">
        <v>0</v>
      </c>
      <c r="R165" s="161">
        <f t="shared" si="17"/>
        <v>0</v>
      </c>
      <c r="S165" s="161">
        <v>0</v>
      </c>
      <c r="T165" s="162">
        <f t="shared" si="18"/>
        <v>0</v>
      </c>
      <c r="AR165" s="163" t="s">
        <v>144</v>
      </c>
      <c r="AT165" s="163" t="s">
        <v>140</v>
      </c>
      <c r="AU165" s="163" t="s">
        <v>86</v>
      </c>
      <c r="AY165" s="13" t="s">
        <v>138</v>
      </c>
      <c r="BE165" s="164">
        <f t="shared" si="19"/>
        <v>0</v>
      </c>
      <c r="BF165" s="164">
        <f t="shared" si="20"/>
        <v>0</v>
      </c>
      <c r="BG165" s="164">
        <f t="shared" si="21"/>
        <v>0</v>
      </c>
      <c r="BH165" s="164">
        <f t="shared" si="22"/>
        <v>0</v>
      </c>
      <c r="BI165" s="164">
        <f t="shared" si="23"/>
        <v>0</v>
      </c>
      <c r="BJ165" s="13" t="s">
        <v>86</v>
      </c>
      <c r="BK165" s="164">
        <f t="shared" si="24"/>
        <v>0</v>
      </c>
      <c r="BL165" s="13" t="s">
        <v>144</v>
      </c>
      <c r="BM165" s="163" t="s">
        <v>226</v>
      </c>
    </row>
    <row r="166" spans="2:65" s="1" customFormat="1" ht="16.5" customHeight="1">
      <c r="B166" s="122"/>
      <c r="C166" s="152" t="s">
        <v>227</v>
      </c>
      <c r="D166" s="152" t="s">
        <v>140</v>
      </c>
      <c r="E166" s="153" t="s">
        <v>228</v>
      </c>
      <c r="F166" s="154" t="s">
        <v>229</v>
      </c>
      <c r="G166" s="155" t="s">
        <v>143</v>
      </c>
      <c r="H166" s="156">
        <v>31.463999999999999</v>
      </c>
      <c r="I166" s="157"/>
      <c r="J166" s="158">
        <f t="shared" si="15"/>
        <v>0</v>
      </c>
      <c r="K166" s="159"/>
      <c r="L166" s="28"/>
      <c r="M166" s="160" t="s">
        <v>1</v>
      </c>
      <c r="N166" s="121" t="s">
        <v>41</v>
      </c>
      <c r="P166" s="161">
        <f t="shared" si="16"/>
        <v>0</v>
      </c>
      <c r="Q166" s="161">
        <v>5.0000000000000001E-4</v>
      </c>
      <c r="R166" s="161">
        <f t="shared" si="17"/>
        <v>1.5731999999999999E-2</v>
      </c>
      <c r="S166" s="161">
        <v>0</v>
      </c>
      <c r="T166" s="162">
        <f t="shared" si="18"/>
        <v>0</v>
      </c>
      <c r="AR166" s="163" t="s">
        <v>144</v>
      </c>
      <c r="AT166" s="163" t="s">
        <v>140</v>
      </c>
      <c r="AU166" s="163" t="s">
        <v>86</v>
      </c>
      <c r="AY166" s="13" t="s">
        <v>138</v>
      </c>
      <c r="BE166" s="164">
        <f t="shared" si="19"/>
        <v>0</v>
      </c>
      <c r="BF166" s="164">
        <f t="shared" si="20"/>
        <v>0</v>
      </c>
      <c r="BG166" s="164">
        <f t="shared" si="21"/>
        <v>0</v>
      </c>
      <c r="BH166" s="164">
        <f t="shared" si="22"/>
        <v>0</v>
      </c>
      <c r="BI166" s="164">
        <f t="shared" si="23"/>
        <v>0</v>
      </c>
      <c r="BJ166" s="13" t="s">
        <v>86</v>
      </c>
      <c r="BK166" s="164">
        <f t="shared" si="24"/>
        <v>0</v>
      </c>
      <c r="BL166" s="13" t="s">
        <v>144</v>
      </c>
      <c r="BM166" s="163" t="s">
        <v>230</v>
      </c>
    </row>
    <row r="167" spans="2:65" s="1" customFormat="1" ht="16.5" customHeight="1">
      <c r="B167" s="122"/>
      <c r="C167" s="152" t="s">
        <v>231</v>
      </c>
      <c r="D167" s="152" t="s">
        <v>140</v>
      </c>
      <c r="E167" s="153" t="s">
        <v>232</v>
      </c>
      <c r="F167" s="154" t="s">
        <v>233</v>
      </c>
      <c r="G167" s="155" t="s">
        <v>143</v>
      </c>
      <c r="H167" s="156">
        <v>31.463999999999999</v>
      </c>
      <c r="I167" s="157"/>
      <c r="J167" s="158">
        <f t="shared" si="15"/>
        <v>0</v>
      </c>
      <c r="K167" s="159"/>
      <c r="L167" s="28"/>
      <c r="M167" s="160" t="s">
        <v>1</v>
      </c>
      <c r="N167" s="121" t="s">
        <v>41</v>
      </c>
      <c r="P167" s="161">
        <f t="shared" si="16"/>
        <v>0</v>
      </c>
      <c r="Q167" s="161">
        <v>0</v>
      </c>
      <c r="R167" s="161">
        <f t="shared" si="17"/>
        <v>0</v>
      </c>
      <c r="S167" s="161">
        <v>0</v>
      </c>
      <c r="T167" s="162">
        <f t="shared" si="18"/>
        <v>0</v>
      </c>
      <c r="AR167" s="163" t="s">
        <v>144</v>
      </c>
      <c r="AT167" s="163" t="s">
        <v>140</v>
      </c>
      <c r="AU167" s="163" t="s">
        <v>86</v>
      </c>
      <c r="AY167" s="13" t="s">
        <v>138</v>
      </c>
      <c r="BE167" s="164">
        <f t="shared" si="19"/>
        <v>0</v>
      </c>
      <c r="BF167" s="164">
        <f t="shared" si="20"/>
        <v>0</v>
      </c>
      <c r="BG167" s="164">
        <f t="shared" si="21"/>
        <v>0</v>
      </c>
      <c r="BH167" s="164">
        <f t="shared" si="22"/>
        <v>0</v>
      </c>
      <c r="BI167" s="164">
        <f t="shared" si="23"/>
        <v>0</v>
      </c>
      <c r="BJ167" s="13" t="s">
        <v>86</v>
      </c>
      <c r="BK167" s="164">
        <f t="shared" si="24"/>
        <v>0</v>
      </c>
      <c r="BL167" s="13" t="s">
        <v>144</v>
      </c>
      <c r="BM167" s="163" t="s">
        <v>234</v>
      </c>
    </row>
    <row r="168" spans="2:65" s="11" customFormat="1" ht="22.9" customHeight="1">
      <c r="B168" s="140"/>
      <c r="D168" s="141" t="s">
        <v>74</v>
      </c>
      <c r="E168" s="150" t="s">
        <v>157</v>
      </c>
      <c r="F168" s="150" t="s">
        <v>235</v>
      </c>
      <c r="I168" s="143"/>
      <c r="J168" s="151">
        <f>BK168</f>
        <v>0</v>
      </c>
      <c r="L168" s="140"/>
      <c r="M168" s="145"/>
      <c r="P168" s="146">
        <f>SUM(P169:P171)</f>
        <v>0</v>
      </c>
      <c r="R168" s="146">
        <f>SUM(R169:R171)</f>
        <v>11.767248000000002</v>
      </c>
      <c r="T168" s="147">
        <f>SUM(T169:T171)</f>
        <v>0</v>
      </c>
      <c r="AR168" s="141" t="s">
        <v>81</v>
      </c>
      <c r="AT168" s="148" t="s">
        <v>74</v>
      </c>
      <c r="AU168" s="148" t="s">
        <v>81</v>
      </c>
      <c r="AY168" s="141" t="s">
        <v>138</v>
      </c>
      <c r="BK168" s="149">
        <f>SUM(BK169:BK171)</f>
        <v>0</v>
      </c>
    </row>
    <row r="169" spans="2:65" s="1" customFormat="1" ht="21.75" customHeight="1">
      <c r="B169" s="122"/>
      <c r="C169" s="152" t="s">
        <v>236</v>
      </c>
      <c r="D169" s="152" t="s">
        <v>140</v>
      </c>
      <c r="E169" s="153" t="s">
        <v>237</v>
      </c>
      <c r="F169" s="154" t="s">
        <v>238</v>
      </c>
      <c r="G169" s="155" t="s">
        <v>143</v>
      </c>
      <c r="H169" s="156">
        <v>10.8</v>
      </c>
      <c r="I169" s="157"/>
      <c r="J169" s="158">
        <f>ROUND(I169*H169,2)</f>
        <v>0</v>
      </c>
      <c r="K169" s="159"/>
      <c r="L169" s="28"/>
      <c r="M169" s="160" t="s">
        <v>1</v>
      </c>
      <c r="N169" s="121" t="s">
        <v>41</v>
      </c>
      <c r="P169" s="161">
        <f>O169*H169</f>
        <v>0</v>
      </c>
      <c r="Q169" s="161">
        <v>0.37080000000000002</v>
      </c>
      <c r="R169" s="161">
        <f>Q169*H169</f>
        <v>4.0046400000000002</v>
      </c>
      <c r="S169" s="161">
        <v>0</v>
      </c>
      <c r="T169" s="162">
        <f>S169*H169</f>
        <v>0</v>
      </c>
      <c r="AR169" s="163" t="s">
        <v>144</v>
      </c>
      <c r="AT169" s="163" t="s">
        <v>140</v>
      </c>
      <c r="AU169" s="163" t="s">
        <v>86</v>
      </c>
      <c r="AY169" s="13" t="s">
        <v>138</v>
      </c>
      <c r="BE169" s="164">
        <f>IF(N169="základná",J169,0)</f>
        <v>0</v>
      </c>
      <c r="BF169" s="164">
        <f>IF(N169="znížená",J169,0)</f>
        <v>0</v>
      </c>
      <c r="BG169" s="164">
        <f>IF(N169="zákl. prenesená",J169,0)</f>
        <v>0</v>
      </c>
      <c r="BH169" s="164">
        <f>IF(N169="zníž. prenesená",J169,0)</f>
        <v>0</v>
      </c>
      <c r="BI169" s="164">
        <f>IF(N169="nulová",J169,0)</f>
        <v>0</v>
      </c>
      <c r="BJ169" s="13" t="s">
        <v>86</v>
      </c>
      <c r="BK169" s="164">
        <f>ROUND(I169*H169,2)</f>
        <v>0</v>
      </c>
      <c r="BL169" s="13" t="s">
        <v>144</v>
      </c>
      <c r="BM169" s="163" t="s">
        <v>239</v>
      </c>
    </row>
    <row r="170" spans="2:65" s="1" customFormat="1" ht="24.2" customHeight="1">
      <c r="B170" s="122"/>
      <c r="C170" s="152" t="s">
        <v>240</v>
      </c>
      <c r="D170" s="152" t="s">
        <v>140</v>
      </c>
      <c r="E170" s="153" t="s">
        <v>241</v>
      </c>
      <c r="F170" s="154" t="s">
        <v>242</v>
      </c>
      <c r="G170" s="155" t="s">
        <v>143</v>
      </c>
      <c r="H170" s="156">
        <v>10.8</v>
      </c>
      <c r="I170" s="157"/>
      <c r="J170" s="158">
        <f>ROUND(I170*H170,2)</f>
        <v>0</v>
      </c>
      <c r="K170" s="159"/>
      <c r="L170" s="28"/>
      <c r="M170" s="160" t="s">
        <v>1</v>
      </c>
      <c r="N170" s="121" t="s">
        <v>41</v>
      </c>
      <c r="P170" s="161">
        <f>O170*H170</f>
        <v>0</v>
      </c>
      <c r="Q170" s="161">
        <v>0.26375999999999999</v>
      </c>
      <c r="R170" s="161">
        <f>Q170*H170</f>
        <v>2.848608</v>
      </c>
      <c r="S170" s="161">
        <v>0</v>
      </c>
      <c r="T170" s="162">
        <f>S170*H170</f>
        <v>0</v>
      </c>
      <c r="AR170" s="163" t="s">
        <v>144</v>
      </c>
      <c r="AT170" s="163" t="s">
        <v>140</v>
      </c>
      <c r="AU170" s="163" t="s">
        <v>86</v>
      </c>
      <c r="AY170" s="13" t="s">
        <v>138</v>
      </c>
      <c r="BE170" s="164">
        <f>IF(N170="základná",J170,0)</f>
        <v>0</v>
      </c>
      <c r="BF170" s="164">
        <f>IF(N170="znížená",J170,0)</f>
        <v>0</v>
      </c>
      <c r="BG170" s="164">
        <f>IF(N170="zákl. prenesená",J170,0)</f>
        <v>0</v>
      </c>
      <c r="BH170" s="164">
        <f>IF(N170="zníž. prenesená",J170,0)</f>
        <v>0</v>
      </c>
      <c r="BI170" s="164">
        <f>IF(N170="nulová",J170,0)</f>
        <v>0</v>
      </c>
      <c r="BJ170" s="13" t="s">
        <v>86</v>
      </c>
      <c r="BK170" s="164">
        <f>ROUND(I170*H170,2)</f>
        <v>0</v>
      </c>
      <c r="BL170" s="13" t="s">
        <v>144</v>
      </c>
      <c r="BM170" s="163" t="s">
        <v>243</v>
      </c>
    </row>
    <row r="171" spans="2:65" s="1" customFormat="1" ht="24.2" customHeight="1">
      <c r="B171" s="122"/>
      <c r="C171" s="152" t="s">
        <v>244</v>
      </c>
      <c r="D171" s="152" t="s">
        <v>140</v>
      </c>
      <c r="E171" s="153" t="s">
        <v>245</v>
      </c>
      <c r="F171" s="154" t="s">
        <v>246</v>
      </c>
      <c r="G171" s="155" t="s">
        <v>143</v>
      </c>
      <c r="H171" s="156">
        <v>10.8</v>
      </c>
      <c r="I171" s="157"/>
      <c r="J171" s="158">
        <f>ROUND(I171*H171,2)</f>
        <v>0</v>
      </c>
      <c r="K171" s="159"/>
      <c r="L171" s="28"/>
      <c r="M171" s="160" t="s">
        <v>1</v>
      </c>
      <c r="N171" s="121" t="s">
        <v>41</v>
      </c>
      <c r="P171" s="161">
        <f>O171*H171</f>
        <v>0</v>
      </c>
      <c r="Q171" s="161">
        <v>0.45500000000000002</v>
      </c>
      <c r="R171" s="161">
        <f>Q171*H171</f>
        <v>4.9140000000000006</v>
      </c>
      <c r="S171" s="161">
        <v>0</v>
      </c>
      <c r="T171" s="162">
        <f>S171*H171</f>
        <v>0</v>
      </c>
      <c r="AR171" s="163" t="s">
        <v>144</v>
      </c>
      <c r="AT171" s="163" t="s">
        <v>140</v>
      </c>
      <c r="AU171" s="163" t="s">
        <v>86</v>
      </c>
      <c r="AY171" s="13" t="s">
        <v>138</v>
      </c>
      <c r="BE171" s="164">
        <f>IF(N171="základná",J171,0)</f>
        <v>0</v>
      </c>
      <c r="BF171" s="164">
        <f>IF(N171="znížená",J171,0)</f>
        <v>0</v>
      </c>
      <c r="BG171" s="164">
        <f>IF(N171="zákl. prenesená",J171,0)</f>
        <v>0</v>
      </c>
      <c r="BH171" s="164">
        <f>IF(N171="zníž. prenesená",J171,0)</f>
        <v>0</v>
      </c>
      <c r="BI171" s="164">
        <f>IF(N171="nulová",J171,0)</f>
        <v>0</v>
      </c>
      <c r="BJ171" s="13" t="s">
        <v>86</v>
      </c>
      <c r="BK171" s="164">
        <f>ROUND(I171*H171,2)</f>
        <v>0</v>
      </c>
      <c r="BL171" s="13" t="s">
        <v>144</v>
      </c>
      <c r="BM171" s="163" t="s">
        <v>247</v>
      </c>
    </row>
    <row r="172" spans="2:65" s="11" customFormat="1" ht="22.9" customHeight="1">
      <c r="B172" s="140"/>
      <c r="D172" s="141" t="s">
        <v>74</v>
      </c>
      <c r="E172" s="150" t="s">
        <v>161</v>
      </c>
      <c r="F172" s="150" t="s">
        <v>248</v>
      </c>
      <c r="I172" s="143"/>
      <c r="J172" s="151">
        <f>BK172</f>
        <v>0</v>
      </c>
      <c r="L172" s="140"/>
      <c r="M172" s="145"/>
      <c r="P172" s="146">
        <f>SUM(P173:P179)</f>
        <v>0</v>
      </c>
      <c r="R172" s="146">
        <f>SUM(R173:R179)</f>
        <v>27.319685759999999</v>
      </c>
      <c r="T172" s="147">
        <f>SUM(T173:T179)</f>
        <v>0</v>
      </c>
      <c r="AR172" s="141" t="s">
        <v>81</v>
      </c>
      <c r="AT172" s="148" t="s">
        <v>74</v>
      </c>
      <c r="AU172" s="148" t="s">
        <v>81</v>
      </c>
      <c r="AY172" s="141" t="s">
        <v>138</v>
      </c>
      <c r="BK172" s="149">
        <f>SUM(BK173:BK179)</f>
        <v>0</v>
      </c>
    </row>
    <row r="173" spans="2:65" s="1" customFormat="1" ht="16.5" customHeight="1">
      <c r="B173" s="122"/>
      <c r="C173" s="152" t="s">
        <v>249</v>
      </c>
      <c r="D173" s="152" t="s">
        <v>140</v>
      </c>
      <c r="E173" s="153" t="s">
        <v>250</v>
      </c>
      <c r="F173" s="154" t="s">
        <v>251</v>
      </c>
      <c r="G173" s="155" t="s">
        <v>143</v>
      </c>
      <c r="H173" s="156">
        <v>192.47399999999999</v>
      </c>
      <c r="I173" s="157"/>
      <c r="J173" s="158">
        <f t="shared" ref="J173:J179" si="25">ROUND(I173*H173,2)</f>
        <v>0</v>
      </c>
      <c r="K173" s="159"/>
      <c r="L173" s="28"/>
      <c r="M173" s="160" t="s">
        <v>1</v>
      </c>
      <c r="N173" s="121" t="s">
        <v>41</v>
      </c>
      <c r="P173" s="161">
        <f t="shared" ref="P173:P179" si="26">O173*H173</f>
        <v>0</v>
      </c>
      <c r="Q173" s="161">
        <v>4.1999999999999997E-3</v>
      </c>
      <c r="R173" s="161">
        <f t="shared" ref="R173:R179" si="27">Q173*H173</f>
        <v>0.80839079999999985</v>
      </c>
      <c r="S173" s="161">
        <v>0</v>
      </c>
      <c r="T173" s="162">
        <f t="shared" ref="T173:T179" si="28">S173*H173</f>
        <v>0</v>
      </c>
      <c r="AR173" s="163" t="s">
        <v>144</v>
      </c>
      <c r="AT173" s="163" t="s">
        <v>140</v>
      </c>
      <c r="AU173" s="163" t="s">
        <v>86</v>
      </c>
      <c r="AY173" s="13" t="s">
        <v>138</v>
      </c>
      <c r="BE173" s="164">
        <f t="shared" ref="BE173:BE179" si="29">IF(N173="základná",J173,0)</f>
        <v>0</v>
      </c>
      <c r="BF173" s="164">
        <f t="shared" ref="BF173:BF179" si="30">IF(N173="znížená",J173,0)</f>
        <v>0</v>
      </c>
      <c r="BG173" s="164">
        <f t="shared" ref="BG173:BG179" si="31">IF(N173="zákl. prenesená",J173,0)</f>
        <v>0</v>
      </c>
      <c r="BH173" s="164">
        <f t="shared" ref="BH173:BH179" si="32">IF(N173="zníž. prenesená",J173,0)</f>
        <v>0</v>
      </c>
      <c r="BI173" s="164">
        <f t="shared" ref="BI173:BI179" si="33">IF(N173="nulová",J173,0)</f>
        <v>0</v>
      </c>
      <c r="BJ173" s="13" t="s">
        <v>86</v>
      </c>
      <c r="BK173" s="164">
        <f t="shared" ref="BK173:BK179" si="34">ROUND(I173*H173,2)</f>
        <v>0</v>
      </c>
      <c r="BL173" s="13" t="s">
        <v>144</v>
      </c>
      <c r="BM173" s="163" t="s">
        <v>252</v>
      </c>
    </row>
    <row r="174" spans="2:65" s="1" customFormat="1" ht="16.5" customHeight="1">
      <c r="B174" s="122"/>
      <c r="C174" s="152" t="s">
        <v>253</v>
      </c>
      <c r="D174" s="152" t="s">
        <v>140</v>
      </c>
      <c r="E174" s="153" t="s">
        <v>254</v>
      </c>
      <c r="F174" s="154" t="s">
        <v>255</v>
      </c>
      <c r="G174" s="155" t="s">
        <v>143</v>
      </c>
      <c r="H174" s="156">
        <v>192.47399999999999</v>
      </c>
      <c r="I174" s="157"/>
      <c r="J174" s="158">
        <f t="shared" si="25"/>
        <v>0</v>
      </c>
      <c r="K174" s="159"/>
      <c r="L174" s="28"/>
      <c r="M174" s="160" t="s">
        <v>1</v>
      </c>
      <c r="N174" s="121" t="s">
        <v>41</v>
      </c>
      <c r="P174" s="161">
        <f t="shared" si="26"/>
        <v>0</v>
      </c>
      <c r="Q174" s="161">
        <v>5.1999999999999995E-4</v>
      </c>
      <c r="R174" s="161">
        <f t="shared" si="27"/>
        <v>0.10008647999999999</v>
      </c>
      <c r="S174" s="161">
        <v>0</v>
      </c>
      <c r="T174" s="162">
        <f t="shared" si="28"/>
        <v>0</v>
      </c>
      <c r="AR174" s="163" t="s">
        <v>144</v>
      </c>
      <c r="AT174" s="163" t="s">
        <v>140</v>
      </c>
      <c r="AU174" s="163" t="s">
        <v>86</v>
      </c>
      <c r="AY174" s="13" t="s">
        <v>138</v>
      </c>
      <c r="BE174" s="164">
        <f t="shared" si="29"/>
        <v>0</v>
      </c>
      <c r="BF174" s="164">
        <f t="shared" si="30"/>
        <v>0</v>
      </c>
      <c r="BG174" s="164">
        <f t="shared" si="31"/>
        <v>0</v>
      </c>
      <c r="BH174" s="164">
        <f t="shared" si="32"/>
        <v>0</v>
      </c>
      <c r="BI174" s="164">
        <f t="shared" si="33"/>
        <v>0</v>
      </c>
      <c r="BJ174" s="13" t="s">
        <v>86</v>
      </c>
      <c r="BK174" s="164">
        <f t="shared" si="34"/>
        <v>0</v>
      </c>
      <c r="BL174" s="13" t="s">
        <v>144</v>
      </c>
      <c r="BM174" s="163" t="s">
        <v>256</v>
      </c>
    </row>
    <row r="175" spans="2:65" s="1" customFormat="1" ht="16.5" customHeight="1">
      <c r="B175" s="122"/>
      <c r="C175" s="152" t="s">
        <v>257</v>
      </c>
      <c r="D175" s="152" t="s">
        <v>140</v>
      </c>
      <c r="E175" s="153" t="s">
        <v>258</v>
      </c>
      <c r="F175" s="154" t="s">
        <v>259</v>
      </c>
      <c r="G175" s="155" t="s">
        <v>155</v>
      </c>
      <c r="H175" s="156">
        <v>5.4720000000000004</v>
      </c>
      <c r="I175" s="157"/>
      <c r="J175" s="158">
        <f t="shared" si="25"/>
        <v>0</v>
      </c>
      <c r="K175" s="159"/>
      <c r="L175" s="28"/>
      <c r="M175" s="160" t="s">
        <v>1</v>
      </c>
      <c r="N175" s="121" t="s">
        <v>41</v>
      </c>
      <c r="P175" s="161">
        <f t="shared" si="26"/>
        <v>0</v>
      </c>
      <c r="Q175" s="161">
        <v>2.19407</v>
      </c>
      <c r="R175" s="161">
        <f t="shared" si="27"/>
        <v>12.005951040000001</v>
      </c>
      <c r="S175" s="161">
        <v>0</v>
      </c>
      <c r="T175" s="162">
        <f t="shared" si="28"/>
        <v>0</v>
      </c>
      <c r="AR175" s="163" t="s">
        <v>144</v>
      </c>
      <c r="AT175" s="163" t="s">
        <v>140</v>
      </c>
      <c r="AU175" s="163" t="s">
        <v>86</v>
      </c>
      <c r="AY175" s="13" t="s">
        <v>138</v>
      </c>
      <c r="BE175" s="164">
        <f t="shared" si="29"/>
        <v>0</v>
      </c>
      <c r="BF175" s="164">
        <f t="shared" si="30"/>
        <v>0</v>
      </c>
      <c r="BG175" s="164">
        <f t="shared" si="31"/>
        <v>0</v>
      </c>
      <c r="BH175" s="164">
        <f t="shared" si="32"/>
        <v>0</v>
      </c>
      <c r="BI175" s="164">
        <f t="shared" si="33"/>
        <v>0</v>
      </c>
      <c r="BJ175" s="13" t="s">
        <v>86</v>
      </c>
      <c r="BK175" s="164">
        <f t="shared" si="34"/>
        <v>0</v>
      </c>
      <c r="BL175" s="13" t="s">
        <v>144</v>
      </c>
      <c r="BM175" s="163" t="s">
        <v>260</v>
      </c>
    </row>
    <row r="176" spans="2:65" s="1" customFormat="1" ht="16.5" customHeight="1">
      <c r="B176" s="122"/>
      <c r="C176" s="152" t="s">
        <v>261</v>
      </c>
      <c r="D176" s="152" t="s">
        <v>140</v>
      </c>
      <c r="E176" s="153" t="s">
        <v>262</v>
      </c>
      <c r="F176" s="154" t="s">
        <v>263</v>
      </c>
      <c r="G176" s="155" t="s">
        <v>143</v>
      </c>
      <c r="H176" s="156">
        <v>112.14400000000001</v>
      </c>
      <c r="I176" s="157"/>
      <c r="J176" s="158">
        <f t="shared" si="25"/>
        <v>0</v>
      </c>
      <c r="K176" s="159"/>
      <c r="L176" s="28"/>
      <c r="M176" s="160" t="s">
        <v>1</v>
      </c>
      <c r="N176" s="121" t="s">
        <v>41</v>
      </c>
      <c r="P176" s="161">
        <f t="shared" si="26"/>
        <v>0</v>
      </c>
      <c r="Q176" s="161">
        <v>9.6000000000000002E-4</v>
      </c>
      <c r="R176" s="161">
        <f t="shared" si="27"/>
        <v>0.10765824</v>
      </c>
      <c r="S176" s="161">
        <v>0</v>
      </c>
      <c r="T176" s="162">
        <f t="shared" si="28"/>
        <v>0</v>
      </c>
      <c r="AR176" s="163" t="s">
        <v>144</v>
      </c>
      <c r="AT176" s="163" t="s">
        <v>140</v>
      </c>
      <c r="AU176" s="163" t="s">
        <v>86</v>
      </c>
      <c r="AY176" s="13" t="s">
        <v>138</v>
      </c>
      <c r="BE176" s="164">
        <f t="shared" si="29"/>
        <v>0</v>
      </c>
      <c r="BF176" s="164">
        <f t="shared" si="30"/>
        <v>0</v>
      </c>
      <c r="BG176" s="164">
        <f t="shared" si="31"/>
        <v>0</v>
      </c>
      <c r="BH176" s="164">
        <f t="shared" si="32"/>
        <v>0</v>
      </c>
      <c r="BI176" s="164">
        <f t="shared" si="33"/>
        <v>0</v>
      </c>
      <c r="BJ176" s="13" t="s">
        <v>86</v>
      </c>
      <c r="BK176" s="164">
        <f t="shared" si="34"/>
        <v>0</v>
      </c>
      <c r="BL176" s="13" t="s">
        <v>144</v>
      </c>
      <c r="BM176" s="163" t="s">
        <v>264</v>
      </c>
    </row>
    <row r="177" spans="2:65" s="1" customFormat="1" ht="16.5" customHeight="1">
      <c r="B177" s="122"/>
      <c r="C177" s="152" t="s">
        <v>265</v>
      </c>
      <c r="D177" s="152" t="s">
        <v>140</v>
      </c>
      <c r="E177" s="153" t="s">
        <v>266</v>
      </c>
      <c r="F177" s="154" t="s">
        <v>267</v>
      </c>
      <c r="G177" s="155" t="s">
        <v>143</v>
      </c>
      <c r="H177" s="156">
        <v>1.52</v>
      </c>
      <c r="I177" s="157"/>
      <c r="J177" s="158">
        <f t="shared" si="25"/>
        <v>0</v>
      </c>
      <c r="K177" s="159"/>
      <c r="L177" s="28"/>
      <c r="M177" s="160" t="s">
        <v>1</v>
      </c>
      <c r="N177" s="121" t="s">
        <v>41</v>
      </c>
      <c r="P177" s="161">
        <f t="shared" si="26"/>
        <v>0</v>
      </c>
      <c r="Q177" s="161">
        <v>8.6099999999999996E-3</v>
      </c>
      <c r="R177" s="161">
        <f t="shared" si="27"/>
        <v>1.30872E-2</v>
      </c>
      <c r="S177" s="161">
        <v>0</v>
      </c>
      <c r="T177" s="162">
        <f t="shared" si="28"/>
        <v>0</v>
      </c>
      <c r="AR177" s="163" t="s">
        <v>144</v>
      </c>
      <c r="AT177" s="163" t="s">
        <v>140</v>
      </c>
      <c r="AU177" s="163" t="s">
        <v>86</v>
      </c>
      <c r="AY177" s="13" t="s">
        <v>138</v>
      </c>
      <c r="BE177" s="164">
        <f t="shared" si="29"/>
        <v>0</v>
      </c>
      <c r="BF177" s="164">
        <f t="shared" si="30"/>
        <v>0</v>
      </c>
      <c r="BG177" s="164">
        <f t="shared" si="31"/>
        <v>0</v>
      </c>
      <c r="BH177" s="164">
        <f t="shared" si="32"/>
        <v>0</v>
      </c>
      <c r="BI177" s="164">
        <f t="shared" si="33"/>
        <v>0</v>
      </c>
      <c r="BJ177" s="13" t="s">
        <v>86</v>
      </c>
      <c r="BK177" s="164">
        <f t="shared" si="34"/>
        <v>0</v>
      </c>
      <c r="BL177" s="13" t="s">
        <v>144</v>
      </c>
      <c r="BM177" s="163" t="s">
        <v>268</v>
      </c>
    </row>
    <row r="178" spans="2:65" s="1" customFormat="1" ht="16.5" customHeight="1">
      <c r="B178" s="122"/>
      <c r="C178" s="152" t="s">
        <v>269</v>
      </c>
      <c r="D178" s="152" t="s">
        <v>140</v>
      </c>
      <c r="E178" s="153" t="s">
        <v>270</v>
      </c>
      <c r="F178" s="154" t="s">
        <v>271</v>
      </c>
      <c r="G178" s="155" t="s">
        <v>143</v>
      </c>
      <c r="H178" s="156">
        <v>1.52</v>
      </c>
      <c r="I178" s="157"/>
      <c r="J178" s="158">
        <f t="shared" si="25"/>
        <v>0</v>
      </c>
      <c r="K178" s="159"/>
      <c r="L178" s="28"/>
      <c r="M178" s="160" t="s">
        <v>1</v>
      </c>
      <c r="N178" s="121" t="s">
        <v>41</v>
      </c>
      <c r="P178" s="161">
        <f t="shared" si="26"/>
        <v>0</v>
      </c>
      <c r="Q178" s="161">
        <v>0</v>
      </c>
      <c r="R178" s="161">
        <f t="shared" si="27"/>
        <v>0</v>
      </c>
      <c r="S178" s="161">
        <v>0</v>
      </c>
      <c r="T178" s="162">
        <f t="shared" si="28"/>
        <v>0</v>
      </c>
      <c r="AR178" s="163" t="s">
        <v>144</v>
      </c>
      <c r="AT178" s="163" t="s">
        <v>140</v>
      </c>
      <c r="AU178" s="163" t="s">
        <v>86</v>
      </c>
      <c r="AY178" s="13" t="s">
        <v>138</v>
      </c>
      <c r="BE178" s="164">
        <f t="shared" si="29"/>
        <v>0</v>
      </c>
      <c r="BF178" s="164">
        <f t="shared" si="30"/>
        <v>0</v>
      </c>
      <c r="BG178" s="164">
        <f t="shared" si="31"/>
        <v>0</v>
      </c>
      <c r="BH178" s="164">
        <f t="shared" si="32"/>
        <v>0</v>
      </c>
      <c r="BI178" s="164">
        <f t="shared" si="33"/>
        <v>0</v>
      </c>
      <c r="BJ178" s="13" t="s">
        <v>86</v>
      </c>
      <c r="BK178" s="164">
        <f t="shared" si="34"/>
        <v>0</v>
      </c>
      <c r="BL178" s="13" t="s">
        <v>144</v>
      </c>
      <c r="BM178" s="163" t="s">
        <v>272</v>
      </c>
    </row>
    <row r="179" spans="2:65" s="1" customFormat="1" ht="16.5" customHeight="1">
      <c r="B179" s="122"/>
      <c r="C179" s="152" t="s">
        <v>273</v>
      </c>
      <c r="D179" s="152" t="s">
        <v>140</v>
      </c>
      <c r="E179" s="153" t="s">
        <v>274</v>
      </c>
      <c r="F179" s="154" t="s">
        <v>275</v>
      </c>
      <c r="G179" s="155" t="s">
        <v>155</v>
      </c>
      <c r="H179" s="156">
        <v>7.7759999999999998</v>
      </c>
      <c r="I179" s="157"/>
      <c r="J179" s="158">
        <f t="shared" si="25"/>
        <v>0</v>
      </c>
      <c r="K179" s="159"/>
      <c r="L179" s="28"/>
      <c r="M179" s="160" t="s">
        <v>1</v>
      </c>
      <c r="N179" s="121" t="s">
        <v>41</v>
      </c>
      <c r="P179" s="161">
        <f t="shared" si="26"/>
        <v>0</v>
      </c>
      <c r="Q179" s="161">
        <v>1.837</v>
      </c>
      <c r="R179" s="161">
        <f t="shared" si="27"/>
        <v>14.284511999999999</v>
      </c>
      <c r="S179" s="161">
        <v>0</v>
      </c>
      <c r="T179" s="162">
        <f t="shared" si="28"/>
        <v>0</v>
      </c>
      <c r="AR179" s="163" t="s">
        <v>144</v>
      </c>
      <c r="AT179" s="163" t="s">
        <v>140</v>
      </c>
      <c r="AU179" s="163" t="s">
        <v>86</v>
      </c>
      <c r="AY179" s="13" t="s">
        <v>138</v>
      </c>
      <c r="BE179" s="164">
        <f t="shared" si="29"/>
        <v>0</v>
      </c>
      <c r="BF179" s="164">
        <f t="shared" si="30"/>
        <v>0</v>
      </c>
      <c r="BG179" s="164">
        <f t="shared" si="31"/>
        <v>0</v>
      </c>
      <c r="BH179" s="164">
        <f t="shared" si="32"/>
        <v>0</v>
      </c>
      <c r="BI179" s="164">
        <f t="shared" si="33"/>
        <v>0</v>
      </c>
      <c r="BJ179" s="13" t="s">
        <v>86</v>
      </c>
      <c r="BK179" s="164">
        <f t="shared" si="34"/>
        <v>0</v>
      </c>
      <c r="BL179" s="13" t="s">
        <v>144</v>
      </c>
      <c r="BM179" s="163" t="s">
        <v>276</v>
      </c>
    </row>
    <row r="180" spans="2:65" s="11" customFormat="1" ht="22.9" customHeight="1">
      <c r="B180" s="140"/>
      <c r="D180" s="141" t="s">
        <v>74</v>
      </c>
      <c r="E180" s="150" t="s">
        <v>173</v>
      </c>
      <c r="F180" s="150" t="s">
        <v>277</v>
      </c>
      <c r="I180" s="143"/>
      <c r="J180" s="151">
        <f>BK180</f>
        <v>0</v>
      </c>
      <c r="L180" s="140"/>
      <c r="M180" s="145"/>
      <c r="P180" s="146">
        <f>SUM(P181:P194)</f>
        <v>0</v>
      </c>
      <c r="R180" s="146">
        <f>SUM(R181:R194)</f>
        <v>9.5441887200000011</v>
      </c>
      <c r="T180" s="147">
        <f>SUM(T181:T194)</f>
        <v>170.78607399999999</v>
      </c>
      <c r="AR180" s="141" t="s">
        <v>81</v>
      </c>
      <c r="AT180" s="148" t="s">
        <v>74</v>
      </c>
      <c r="AU180" s="148" t="s">
        <v>81</v>
      </c>
      <c r="AY180" s="141" t="s">
        <v>138</v>
      </c>
      <c r="BK180" s="149">
        <f>SUM(BK181:BK194)</f>
        <v>0</v>
      </c>
    </row>
    <row r="181" spans="2:65" s="1" customFormat="1" ht="16.5" customHeight="1">
      <c r="B181" s="122"/>
      <c r="C181" s="152" t="s">
        <v>278</v>
      </c>
      <c r="D181" s="152" t="s">
        <v>140</v>
      </c>
      <c r="E181" s="153" t="s">
        <v>279</v>
      </c>
      <c r="F181" s="154" t="s">
        <v>280</v>
      </c>
      <c r="G181" s="155" t="s">
        <v>281</v>
      </c>
      <c r="H181" s="156">
        <v>11.4</v>
      </c>
      <c r="I181" s="157"/>
      <c r="J181" s="158">
        <f t="shared" ref="J181:J194" si="35">ROUND(I181*H181,2)</f>
        <v>0</v>
      </c>
      <c r="K181" s="159"/>
      <c r="L181" s="28"/>
      <c r="M181" s="160" t="s">
        <v>1</v>
      </c>
      <c r="N181" s="121" t="s">
        <v>41</v>
      </c>
      <c r="P181" s="161">
        <f t="shared" ref="P181:P194" si="36">O181*H181</f>
        <v>0</v>
      </c>
      <c r="Q181" s="161">
        <v>0</v>
      </c>
      <c r="R181" s="161">
        <f t="shared" ref="R181:R194" si="37">Q181*H181</f>
        <v>0</v>
      </c>
      <c r="S181" s="161">
        <v>0</v>
      </c>
      <c r="T181" s="162">
        <f t="shared" ref="T181:T194" si="38">S181*H181</f>
        <v>0</v>
      </c>
      <c r="AR181" s="163" t="s">
        <v>144</v>
      </c>
      <c r="AT181" s="163" t="s">
        <v>140</v>
      </c>
      <c r="AU181" s="163" t="s">
        <v>86</v>
      </c>
      <c r="AY181" s="13" t="s">
        <v>138</v>
      </c>
      <c r="BE181" s="164">
        <f t="shared" ref="BE181:BE194" si="39">IF(N181="základná",J181,0)</f>
        <v>0</v>
      </c>
      <c r="BF181" s="164">
        <f t="shared" ref="BF181:BF194" si="40">IF(N181="znížená",J181,0)</f>
        <v>0</v>
      </c>
      <c r="BG181" s="164">
        <f t="shared" ref="BG181:BG194" si="41">IF(N181="zákl. prenesená",J181,0)</f>
        <v>0</v>
      </c>
      <c r="BH181" s="164">
        <f t="shared" ref="BH181:BH194" si="42">IF(N181="zníž. prenesená",J181,0)</f>
        <v>0</v>
      </c>
      <c r="BI181" s="164">
        <f t="shared" ref="BI181:BI194" si="43">IF(N181="nulová",J181,0)</f>
        <v>0</v>
      </c>
      <c r="BJ181" s="13" t="s">
        <v>86</v>
      </c>
      <c r="BK181" s="164">
        <f t="shared" ref="BK181:BK194" si="44">ROUND(I181*H181,2)</f>
        <v>0</v>
      </c>
      <c r="BL181" s="13" t="s">
        <v>144</v>
      </c>
      <c r="BM181" s="163" t="s">
        <v>282</v>
      </c>
    </row>
    <row r="182" spans="2:65" s="1" customFormat="1" ht="16.5" customHeight="1">
      <c r="B182" s="122"/>
      <c r="C182" s="152" t="s">
        <v>283</v>
      </c>
      <c r="D182" s="152" t="s">
        <v>140</v>
      </c>
      <c r="E182" s="153" t="s">
        <v>284</v>
      </c>
      <c r="F182" s="154" t="s">
        <v>285</v>
      </c>
      <c r="G182" s="155" t="s">
        <v>281</v>
      </c>
      <c r="H182" s="156">
        <v>11.4</v>
      </c>
      <c r="I182" s="157"/>
      <c r="J182" s="158">
        <f t="shared" si="35"/>
        <v>0</v>
      </c>
      <c r="K182" s="159"/>
      <c r="L182" s="28"/>
      <c r="M182" s="160" t="s">
        <v>1</v>
      </c>
      <c r="N182" s="121" t="s">
        <v>41</v>
      </c>
      <c r="P182" s="161">
        <f t="shared" si="36"/>
        <v>0</v>
      </c>
      <c r="Q182" s="161">
        <v>1.0000000000000001E-5</v>
      </c>
      <c r="R182" s="161">
        <f t="shared" si="37"/>
        <v>1.1400000000000001E-4</v>
      </c>
      <c r="S182" s="161">
        <v>0</v>
      </c>
      <c r="T182" s="162">
        <f t="shared" si="38"/>
        <v>0</v>
      </c>
      <c r="AR182" s="163" t="s">
        <v>144</v>
      </c>
      <c r="AT182" s="163" t="s">
        <v>140</v>
      </c>
      <c r="AU182" s="163" t="s">
        <v>86</v>
      </c>
      <c r="AY182" s="13" t="s">
        <v>138</v>
      </c>
      <c r="BE182" s="164">
        <f t="shared" si="39"/>
        <v>0</v>
      </c>
      <c r="BF182" s="164">
        <f t="shared" si="40"/>
        <v>0</v>
      </c>
      <c r="BG182" s="164">
        <f t="shared" si="41"/>
        <v>0</v>
      </c>
      <c r="BH182" s="164">
        <f t="shared" si="42"/>
        <v>0</v>
      </c>
      <c r="BI182" s="164">
        <f t="shared" si="43"/>
        <v>0</v>
      </c>
      <c r="BJ182" s="13" t="s">
        <v>86</v>
      </c>
      <c r="BK182" s="164">
        <f t="shared" si="44"/>
        <v>0</v>
      </c>
      <c r="BL182" s="13" t="s">
        <v>144</v>
      </c>
      <c r="BM182" s="163" t="s">
        <v>286</v>
      </c>
    </row>
    <row r="183" spans="2:65" s="1" customFormat="1" ht="16.5" customHeight="1">
      <c r="B183" s="122"/>
      <c r="C183" s="152" t="s">
        <v>287</v>
      </c>
      <c r="D183" s="152" t="s">
        <v>140</v>
      </c>
      <c r="E183" s="153" t="s">
        <v>288</v>
      </c>
      <c r="F183" s="154" t="s">
        <v>289</v>
      </c>
      <c r="G183" s="155" t="s">
        <v>143</v>
      </c>
      <c r="H183" s="156">
        <v>56.88</v>
      </c>
      <c r="I183" s="157"/>
      <c r="J183" s="158">
        <f t="shared" si="35"/>
        <v>0</v>
      </c>
      <c r="K183" s="159"/>
      <c r="L183" s="28"/>
      <c r="M183" s="160" t="s">
        <v>1</v>
      </c>
      <c r="N183" s="121" t="s">
        <v>41</v>
      </c>
      <c r="P183" s="161">
        <f t="shared" si="36"/>
        <v>0</v>
      </c>
      <c r="Q183" s="161">
        <v>0</v>
      </c>
      <c r="R183" s="161">
        <f t="shared" si="37"/>
        <v>0</v>
      </c>
      <c r="S183" s="161">
        <v>2.1999999999999999E-2</v>
      </c>
      <c r="T183" s="162">
        <f t="shared" si="38"/>
        <v>1.25136</v>
      </c>
      <c r="AR183" s="163" t="s">
        <v>144</v>
      </c>
      <c r="AT183" s="163" t="s">
        <v>140</v>
      </c>
      <c r="AU183" s="163" t="s">
        <v>86</v>
      </c>
      <c r="AY183" s="13" t="s">
        <v>138</v>
      </c>
      <c r="BE183" s="164">
        <f t="shared" si="39"/>
        <v>0</v>
      </c>
      <c r="BF183" s="164">
        <f t="shared" si="40"/>
        <v>0</v>
      </c>
      <c r="BG183" s="164">
        <f t="shared" si="41"/>
        <v>0</v>
      </c>
      <c r="BH183" s="164">
        <f t="shared" si="42"/>
        <v>0</v>
      </c>
      <c r="BI183" s="164">
        <f t="shared" si="43"/>
        <v>0</v>
      </c>
      <c r="BJ183" s="13" t="s">
        <v>86</v>
      </c>
      <c r="BK183" s="164">
        <f t="shared" si="44"/>
        <v>0</v>
      </c>
      <c r="BL183" s="13" t="s">
        <v>144</v>
      </c>
      <c r="BM183" s="163" t="s">
        <v>290</v>
      </c>
    </row>
    <row r="184" spans="2:65" s="1" customFormat="1" ht="21.75" customHeight="1">
      <c r="B184" s="122"/>
      <c r="C184" s="152" t="s">
        <v>291</v>
      </c>
      <c r="D184" s="152" t="s">
        <v>140</v>
      </c>
      <c r="E184" s="153" t="s">
        <v>292</v>
      </c>
      <c r="F184" s="154" t="s">
        <v>293</v>
      </c>
      <c r="G184" s="155" t="s">
        <v>143</v>
      </c>
      <c r="H184" s="156">
        <v>185.53800000000001</v>
      </c>
      <c r="I184" s="157"/>
      <c r="J184" s="158">
        <f t="shared" si="35"/>
        <v>0</v>
      </c>
      <c r="K184" s="159"/>
      <c r="L184" s="28"/>
      <c r="M184" s="160" t="s">
        <v>1</v>
      </c>
      <c r="N184" s="121" t="s">
        <v>41</v>
      </c>
      <c r="P184" s="161">
        <f t="shared" si="36"/>
        <v>0</v>
      </c>
      <c r="Q184" s="161">
        <v>2.572E-2</v>
      </c>
      <c r="R184" s="161">
        <f t="shared" si="37"/>
        <v>4.7720373600000006</v>
      </c>
      <c r="S184" s="161">
        <v>0</v>
      </c>
      <c r="T184" s="162">
        <f t="shared" si="38"/>
        <v>0</v>
      </c>
      <c r="AR184" s="163" t="s">
        <v>144</v>
      </c>
      <c r="AT184" s="163" t="s">
        <v>140</v>
      </c>
      <c r="AU184" s="163" t="s">
        <v>86</v>
      </c>
      <c r="AY184" s="13" t="s">
        <v>138</v>
      </c>
      <c r="BE184" s="164">
        <f t="shared" si="39"/>
        <v>0</v>
      </c>
      <c r="BF184" s="164">
        <f t="shared" si="40"/>
        <v>0</v>
      </c>
      <c r="BG184" s="164">
        <f t="shared" si="41"/>
        <v>0</v>
      </c>
      <c r="BH184" s="164">
        <f t="shared" si="42"/>
        <v>0</v>
      </c>
      <c r="BI184" s="164">
        <f t="shared" si="43"/>
        <v>0</v>
      </c>
      <c r="BJ184" s="13" t="s">
        <v>86</v>
      </c>
      <c r="BK184" s="164">
        <f t="shared" si="44"/>
        <v>0</v>
      </c>
      <c r="BL184" s="13" t="s">
        <v>144</v>
      </c>
      <c r="BM184" s="163" t="s">
        <v>294</v>
      </c>
    </row>
    <row r="185" spans="2:65" s="1" customFormat="1" ht="24.2" customHeight="1">
      <c r="B185" s="122"/>
      <c r="C185" s="152" t="s">
        <v>295</v>
      </c>
      <c r="D185" s="152" t="s">
        <v>140</v>
      </c>
      <c r="E185" s="153" t="s">
        <v>296</v>
      </c>
      <c r="F185" s="154" t="s">
        <v>297</v>
      </c>
      <c r="G185" s="155" t="s">
        <v>143</v>
      </c>
      <c r="H185" s="156">
        <v>185.53800000000001</v>
      </c>
      <c r="I185" s="157"/>
      <c r="J185" s="158">
        <f t="shared" si="35"/>
        <v>0</v>
      </c>
      <c r="K185" s="159"/>
      <c r="L185" s="28"/>
      <c r="M185" s="160" t="s">
        <v>1</v>
      </c>
      <c r="N185" s="121" t="s">
        <v>41</v>
      </c>
      <c r="P185" s="161">
        <f t="shared" si="36"/>
        <v>0</v>
      </c>
      <c r="Q185" s="161">
        <v>0</v>
      </c>
      <c r="R185" s="161">
        <f t="shared" si="37"/>
        <v>0</v>
      </c>
      <c r="S185" s="161">
        <v>0</v>
      </c>
      <c r="T185" s="162">
        <f t="shared" si="38"/>
        <v>0</v>
      </c>
      <c r="AR185" s="163" t="s">
        <v>144</v>
      </c>
      <c r="AT185" s="163" t="s">
        <v>140</v>
      </c>
      <c r="AU185" s="163" t="s">
        <v>86</v>
      </c>
      <c r="AY185" s="13" t="s">
        <v>138</v>
      </c>
      <c r="BE185" s="164">
        <f t="shared" si="39"/>
        <v>0</v>
      </c>
      <c r="BF185" s="164">
        <f t="shared" si="40"/>
        <v>0</v>
      </c>
      <c r="BG185" s="164">
        <f t="shared" si="41"/>
        <v>0</v>
      </c>
      <c r="BH185" s="164">
        <f t="shared" si="42"/>
        <v>0</v>
      </c>
      <c r="BI185" s="164">
        <f t="shared" si="43"/>
        <v>0</v>
      </c>
      <c r="BJ185" s="13" t="s">
        <v>86</v>
      </c>
      <c r="BK185" s="164">
        <f t="shared" si="44"/>
        <v>0</v>
      </c>
      <c r="BL185" s="13" t="s">
        <v>144</v>
      </c>
      <c r="BM185" s="163" t="s">
        <v>298</v>
      </c>
    </row>
    <row r="186" spans="2:65" s="1" customFormat="1" ht="21.75" customHeight="1">
      <c r="B186" s="122"/>
      <c r="C186" s="152" t="s">
        <v>299</v>
      </c>
      <c r="D186" s="152" t="s">
        <v>140</v>
      </c>
      <c r="E186" s="153" t="s">
        <v>300</v>
      </c>
      <c r="F186" s="154" t="s">
        <v>301</v>
      </c>
      <c r="G186" s="155" t="s">
        <v>143</v>
      </c>
      <c r="H186" s="156">
        <v>185.53800000000001</v>
      </c>
      <c r="I186" s="157"/>
      <c r="J186" s="158">
        <f t="shared" si="35"/>
        <v>0</v>
      </c>
      <c r="K186" s="159"/>
      <c r="L186" s="28"/>
      <c r="M186" s="160" t="s">
        <v>1</v>
      </c>
      <c r="N186" s="121" t="s">
        <v>41</v>
      </c>
      <c r="P186" s="161">
        <f t="shared" si="36"/>
        <v>0</v>
      </c>
      <c r="Q186" s="161">
        <v>2.572E-2</v>
      </c>
      <c r="R186" s="161">
        <f t="shared" si="37"/>
        <v>4.7720373600000006</v>
      </c>
      <c r="S186" s="161">
        <v>0</v>
      </c>
      <c r="T186" s="162">
        <f t="shared" si="38"/>
        <v>0</v>
      </c>
      <c r="AR186" s="163" t="s">
        <v>144</v>
      </c>
      <c r="AT186" s="163" t="s">
        <v>140</v>
      </c>
      <c r="AU186" s="163" t="s">
        <v>86</v>
      </c>
      <c r="AY186" s="13" t="s">
        <v>138</v>
      </c>
      <c r="BE186" s="164">
        <f t="shared" si="39"/>
        <v>0</v>
      </c>
      <c r="BF186" s="164">
        <f t="shared" si="40"/>
        <v>0</v>
      </c>
      <c r="BG186" s="164">
        <f t="shared" si="41"/>
        <v>0</v>
      </c>
      <c r="BH186" s="164">
        <f t="shared" si="42"/>
        <v>0</v>
      </c>
      <c r="BI186" s="164">
        <f t="shared" si="43"/>
        <v>0</v>
      </c>
      <c r="BJ186" s="13" t="s">
        <v>86</v>
      </c>
      <c r="BK186" s="164">
        <f t="shared" si="44"/>
        <v>0</v>
      </c>
      <c r="BL186" s="13" t="s">
        <v>144</v>
      </c>
      <c r="BM186" s="163" t="s">
        <v>302</v>
      </c>
    </row>
    <row r="187" spans="2:65" s="1" customFormat="1" ht="16.5" customHeight="1">
      <c r="B187" s="122"/>
      <c r="C187" s="152" t="s">
        <v>303</v>
      </c>
      <c r="D187" s="152" t="s">
        <v>140</v>
      </c>
      <c r="E187" s="153" t="s">
        <v>304</v>
      </c>
      <c r="F187" s="154" t="s">
        <v>305</v>
      </c>
      <c r="G187" s="155" t="s">
        <v>143</v>
      </c>
      <c r="H187" s="156">
        <v>64</v>
      </c>
      <c r="I187" s="157"/>
      <c r="J187" s="158">
        <f t="shared" si="35"/>
        <v>0</v>
      </c>
      <c r="K187" s="159"/>
      <c r="L187" s="28"/>
      <c r="M187" s="160" t="s">
        <v>1</v>
      </c>
      <c r="N187" s="121" t="s">
        <v>41</v>
      </c>
      <c r="P187" s="161">
        <f t="shared" si="36"/>
        <v>0</v>
      </c>
      <c r="Q187" s="161">
        <v>0</v>
      </c>
      <c r="R187" s="161">
        <f t="shared" si="37"/>
        <v>0</v>
      </c>
      <c r="S187" s="161">
        <v>0</v>
      </c>
      <c r="T187" s="162">
        <f t="shared" si="38"/>
        <v>0</v>
      </c>
      <c r="AR187" s="163" t="s">
        <v>144</v>
      </c>
      <c r="AT187" s="163" t="s">
        <v>140</v>
      </c>
      <c r="AU187" s="163" t="s">
        <v>86</v>
      </c>
      <c r="AY187" s="13" t="s">
        <v>138</v>
      </c>
      <c r="BE187" s="164">
        <f t="shared" si="39"/>
        <v>0</v>
      </c>
      <c r="BF187" s="164">
        <f t="shared" si="40"/>
        <v>0</v>
      </c>
      <c r="BG187" s="164">
        <f t="shared" si="41"/>
        <v>0</v>
      </c>
      <c r="BH187" s="164">
        <f t="shared" si="42"/>
        <v>0</v>
      </c>
      <c r="BI187" s="164">
        <f t="shared" si="43"/>
        <v>0</v>
      </c>
      <c r="BJ187" s="13" t="s">
        <v>86</v>
      </c>
      <c r="BK187" s="164">
        <f t="shared" si="44"/>
        <v>0</v>
      </c>
      <c r="BL187" s="13" t="s">
        <v>144</v>
      </c>
      <c r="BM187" s="163" t="s">
        <v>306</v>
      </c>
    </row>
    <row r="188" spans="2:65" s="1" customFormat="1" ht="21.75" customHeight="1">
      <c r="B188" s="122"/>
      <c r="C188" s="152" t="s">
        <v>307</v>
      </c>
      <c r="D188" s="152" t="s">
        <v>140</v>
      </c>
      <c r="E188" s="153" t="s">
        <v>308</v>
      </c>
      <c r="F188" s="154" t="s">
        <v>309</v>
      </c>
      <c r="G188" s="155" t="s">
        <v>155</v>
      </c>
      <c r="H188" s="156">
        <v>60.140999999999998</v>
      </c>
      <c r="I188" s="157"/>
      <c r="J188" s="158">
        <f t="shared" si="35"/>
        <v>0</v>
      </c>
      <c r="K188" s="159"/>
      <c r="L188" s="28"/>
      <c r="M188" s="160" t="s">
        <v>1</v>
      </c>
      <c r="N188" s="121" t="s">
        <v>41</v>
      </c>
      <c r="P188" s="161">
        <f t="shared" si="36"/>
        <v>0</v>
      </c>
      <c r="Q188" s="161">
        <v>0</v>
      </c>
      <c r="R188" s="161">
        <f t="shared" si="37"/>
        <v>0</v>
      </c>
      <c r="S188" s="161">
        <v>2.4</v>
      </c>
      <c r="T188" s="162">
        <f t="shared" si="38"/>
        <v>144.33839999999998</v>
      </c>
      <c r="AR188" s="163" t="s">
        <v>144</v>
      </c>
      <c r="AT188" s="163" t="s">
        <v>140</v>
      </c>
      <c r="AU188" s="163" t="s">
        <v>86</v>
      </c>
      <c r="AY188" s="13" t="s">
        <v>138</v>
      </c>
      <c r="BE188" s="164">
        <f t="shared" si="39"/>
        <v>0</v>
      </c>
      <c r="BF188" s="164">
        <f t="shared" si="40"/>
        <v>0</v>
      </c>
      <c r="BG188" s="164">
        <f t="shared" si="41"/>
        <v>0</v>
      </c>
      <c r="BH188" s="164">
        <f t="shared" si="42"/>
        <v>0</v>
      </c>
      <c r="BI188" s="164">
        <f t="shared" si="43"/>
        <v>0</v>
      </c>
      <c r="BJ188" s="13" t="s">
        <v>86</v>
      </c>
      <c r="BK188" s="164">
        <f t="shared" si="44"/>
        <v>0</v>
      </c>
      <c r="BL188" s="13" t="s">
        <v>144</v>
      </c>
      <c r="BM188" s="163" t="s">
        <v>310</v>
      </c>
    </row>
    <row r="189" spans="2:65" s="1" customFormat="1" ht="16.5" customHeight="1">
      <c r="B189" s="122"/>
      <c r="C189" s="152" t="s">
        <v>311</v>
      </c>
      <c r="D189" s="152" t="s">
        <v>140</v>
      </c>
      <c r="E189" s="153" t="s">
        <v>312</v>
      </c>
      <c r="F189" s="154" t="s">
        <v>313</v>
      </c>
      <c r="G189" s="155" t="s">
        <v>155</v>
      </c>
      <c r="H189" s="156">
        <v>9.6110000000000007</v>
      </c>
      <c r="I189" s="157"/>
      <c r="J189" s="158">
        <f t="shared" si="35"/>
        <v>0</v>
      </c>
      <c r="K189" s="159"/>
      <c r="L189" s="28"/>
      <c r="M189" s="160" t="s">
        <v>1</v>
      </c>
      <c r="N189" s="121" t="s">
        <v>41</v>
      </c>
      <c r="P189" s="161">
        <f t="shared" si="36"/>
        <v>0</v>
      </c>
      <c r="Q189" s="161">
        <v>0</v>
      </c>
      <c r="R189" s="161">
        <f t="shared" si="37"/>
        <v>0</v>
      </c>
      <c r="S189" s="161">
        <v>1.4</v>
      </c>
      <c r="T189" s="162">
        <f t="shared" si="38"/>
        <v>13.455400000000001</v>
      </c>
      <c r="AR189" s="163" t="s">
        <v>144</v>
      </c>
      <c r="AT189" s="163" t="s">
        <v>140</v>
      </c>
      <c r="AU189" s="163" t="s">
        <v>86</v>
      </c>
      <c r="AY189" s="13" t="s">
        <v>138</v>
      </c>
      <c r="BE189" s="164">
        <f t="shared" si="39"/>
        <v>0</v>
      </c>
      <c r="BF189" s="164">
        <f t="shared" si="40"/>
        <v>0</v>
      </c>
      <c r="BG189" s="164">
        <f t="shared" si="41"/>
        <v>0</v>
      </c>
      <c r="BH189" s="164">
        <f t="shared" si="42"/>
        <v>0</v>
      </c>
      <c r="BI189" s="164">
        <f t="shared" si="43"/>
        <v>0</v>
      </c>
      <c r="BJ189" s="13" t="s">
        <v>86</v>
      </c>
      <c r="BK189" s="164">
        <f t="shared" si="44"/>
        <v>0</v>
      </c>
      <c r="BL189" s="13" t="s">
        <v>144</v>
      </c>
      <c r="BM189" s="163" t="s">
        <v>314</v>
      </c>
    </row>
    <row r="190" spans="2:65" s="1" customFormat="1" ht="16.5" customHeight="1">
      <c r="B190" s="122"/>
      <c r="C190" s="152" t="s">
        <v>315</v>
      </c>
      <c r="D190" s="152" t="s">
        <v>140</v>
      </c>
      <c r="E190" s="153" t="s">
        <v>316</v>
      </c>
      <c r="F190" s="154" t="s">
        <v>317</v>
      </c>
      <c r="G190" s="155" t="s">
        <v>143</v>
      </c>
      <c r="H190" s="156">
        <v>192.47399999999999</v>
      </c>
      <c r="I190" s="157"/>
      <c r="J190" s="158">
        <f t="shared" si="35"/>
        <v>0</v>
      </c>
      <c r="K190" s="159"/>
      <c r="L190" s="28"/>
      <c r="M190" s="160" t="s">
        <v>1</v>
      </c>
      <c r="N190" s="121" t="s">
        <v>41</v>
      </c>
      <c r="P190" s="161">
        <f t="shared" si="36"/>
        <v>0</v>
      </c>
      <c r="Q190" s="161">
        <v>0</v>
      </c>
      <c r="R190" s="161">
        <f t="shared" si="37"/>
        <v>0</v>
      </c>
      <c r="S190" s="161">
        <v>6.0999999999999999E-2</v>
      </c>
      <c r="T190" s="162">
        <f t="shared" si="38"/>
        <v>11.740913999999998</v>
      </c>
      <c r="AR190" s="163" t="s">
        <v>144</v>
      </c>
      <c r="AT190" s="163" t="s">
        <v>140</v>
      </c>
      <c r="AU190" s="163" t="s">
        <v>86</v>
      </c>
      <c r="AY190" s="13" t="s">
        <v>138</v>
      </c>
      <c r="BE190" s="164">
        <f t="shared" si="39"/>
        <v>0</v>
      </c>
      <c r="BF190" s="164">
        <f t="shared" si="40"/>
        <v>0</v>
      </c>
      <c r="BG190" s="164">
        <f t="shared" si="41"/>
        <v>0</v>
      </c>
      <c r="BH190" s="164">
        <f t="shared" si="42"/>
        <v>0</v>
      </c>
      <c r="BI190" s="164">
        <f t="shared" si="43"/>
        <v>0</v>
      </c>
      <c r="BJ190" s="13" t="s">
        <v>86</v>
      </c>
      <c r="BK190" s="164">
        <f t="shared" si="44"/>
        <v>0</v>
      </c>
      <c r="BL190" s="13" t="s">
        <v>144</v>
      </c>
      <c r="BM190" s="163" t="s">
        <v>318</v>
      </c>
    </row>
    <row r="191" spans="2:65" s="1" customFormat="1" ht="16.5" customHeight="1">
      <c r="B191" s="122"/>
      <c r="C191" s="152" t="s">
        <v>319</v>
      </c>
      <c r="D191" s="152" t="s">
        <v>140</v>
      </c>
      <c r="E191" s="153" t="s">
        <v>320</v>
      </c>
      <c r="F191" s="154" t="s">
        <v>321</v>
      </c>
      <c r="G191" s="155" t="s">
        <v>176</v>
      </c>
      <c r="H191" s="156">
        <v>182.42500000000001</v>
      </c>
      <c r="I191" s="157"/>
      <c r="J191" s="158">
        <f t="shared" si="35"/>
        <v>0</v>
      </c>
      <c r="K191" s="159"/>
      <c r="L191" s="28"/>
      <c r="M191" s="160" t="s">
        <v>1</v>
      </c>
      <c r="N191" s="121" t="s">
        <v>41</v>
      </c>
      <c r="P191" s="161">
        <f t="shared" si="36"/>
        <v>0</v>
      </c>
      <c r="Q191" s="161">
        <v>0</v>
      </c>
      <c r="R191" s="161">
        <f t="shared" si="37"/>
        <v>0</v>
      </c>
      <c r="S191" s="161">
        <v>0</v>
      </c>
      <c r="T191" s="162">
        <f t="shared" si="38"/>
        <v>0</v>
      </c>
      <c r="AR191" s="163" t="s">
        <v>144</v>
      </c>
      <c r="AT191" s="163" t="s">
        <v>140</v>
      </c>
      <c r="AU191" s="163" t="s">
        <v>86</v>
      </c>
      <c r="AY191" s="13" t="s">
        <v>138</v>
      </c>
      <c r="BE191" s="164">
        <f t="shared" si="39"/>
        <v>0</v>
      </c>
      <c r="BF191" s="164">
        <f t="shared" si="40"/>
        <v>0</v>
      </c>
      <c r="BG191" s="164">
        <f t="shared" si="41"/>
        <v>0</v>
      </c>
      <c r="BH191" s="164">
        <f t="shared" si="42"/>
        <v>0</v>
      </c>
      <c r="BI191" s="164">
        <f t="shared" si="43"/>
        <v>0</v>
      </c>
      <c r="BJ191" s="13" t="s">
        <v>86</v>
      </c>
      <c r="BK191" s="164">
        <f t="shared" si="44"/>
        <v>0</v>
      </c>
      <c r="BL191" s="13" t="s">
        <v>144</v>
      </c>
      <c r="BM191" s="163" t="s">
        <v>322</v>
      </c>
    </row>
    <row r="192" spans="2:65" s="1" customFormat="1" ht="16.5" customHeight="1">
      <c r="B192" s="122"/>
      <c r="C192" s="152" t="s">
        <v>323</v>
      </c>
      <c r="D192" s="152" t="s">
        <v>140</v>
      </c>
      <c r="E192" s="153" t="s">
        <v>324</v>
      </c>
      <c r="F192" s="154" t="s">
        <v>325</v>
      </c>
      <c r="G192" s="155" t="s">
        <v>176</v>
      </c>
      <c r="H192" s="156">
        <v>1641.825</v>
      </c>
      <c r="I192" s="157"/>
      <c r="J192" s="158">
        <f t="shared" si="35"/>
        <v>0</v>
      </c>
      <c r="K192" s="159"/>
      <c r="L192" s="28"/>
      <c r="M192" s="160" t="s">
        <v>1</v>
      </c>
      <c r="N192" s="121" t="s">
        <v>41</v>
      </c>
      <c r="P192" s="161">
        <f t="shared" si="36"/>
        <v>0</v>
      </c>
      <c r="Q192" s="161">
        <v>0</v>
      </c>
      <c r="R192" s="161">
        <f t="shared" si="37"/>
        <v>0</v>
      </c>
      <c r="S192" s="161">
        <v>0</v>
      </c>
      <c r="T192" s="162">
        <f t="shared" si="38"/>
        <v>0</v>
      </c>
      <c r="AR192" s="163" t="s">
        <v>144</v>
      </c>
      <c r="AT192" s="163" t="s">
        <v>140</v>
      </c>
      <c r="AU192" s="163" t="s">
        <v>86</v>
      </c>
      <c r="AY192" s="13" t="s">
        <v>138</v>
      </c>
      <c r="BE192" s="164">
        <f t="shared" si="39"/>
        <v>0</v>
      </c>
      <c r="BF192" s="164">
        <f t="shared" si="40"/>
        <v>0</v>
      </c>
      <c r="BG192" s="164">
        <f t="shared" si="41"/>
        <v>0</v>
      </c>
      <c r="BH192" s="164">
        <f t="shared" si="42"/>
        <v>0</v>
      </c>
      <c r="BI192" s="164">
        <f t="shared" si="43"/>
        <v>0</v>
      </c>
      <c r="BJ192" s="13" t="s">
        <v>86</v>
      </c>
      <c r="BK192" s="164">
        <f t="shared" si="44"/>
        <v>0</v>
      </c>
      <c r="BL192" s="13" t="s">
        <v>144</v>
      </c>
      <c r="BM192" s="163" t="s">
        <v>326</v>
      </c>
    </row>
    <row r="193" spans="2:65" s="1" customFormat="1" ht="16.5" customHeight="1">
      <c r="B193" s="122"/>
      <c r="C193" s="152" t="s">
        <v>327</v>
      </c>
      <c r="D193" s="152" t="s">
        <v>140</v>
      </c>
      <c r="E193" s="153" t="s">
        <v>328</v>
      </c>
      <c r="F193" s="154" t="s">
        <v>329</v>
      </c>
      <c r="G193" s="155" t="s">
        <v>176</v>
      </c>
      <c r="H193" s="156">
        <v>182.42500000000001</v>
      </c>
      <c r="I193" s="157"/>
      <c r="J193" s="158">
        <f t="shared" si="35"/>
        <v>0</v>
      </c>
      <c r="K193" s="159"/>
      <c r="L193" s="28"/>
      <c r="M193" s="160" t="s">
        <v>1</v>
      </c>
      <c r="N193" s="121" t="s">
        <v>41</v>
      </c>
      <c r="P193" s="161">
        <f t="shared" si="36"/>
        <v>0</v>
      </c>
      <c r="Q193" s="161">
        <v>0</v>
      </c>
      <c r="R193" s="161">
        <f t="shared" si="37"/>
        <v>0</v>
      </c>
      <c r="S193" s="161">
        <v>0</v>
      </c>
      <c r="T193" s="162">
        <f t="shared" si="38"/>
        <v>0</v>
      </c>
      <c r="AR193" s="163" t="s">
        <v>144</v>
      </c>
      <c r="AT193" s="163" t="s">
        <v>140</v>
      </c>
      <c r="AU193" s="163" t="s">
        <v>86</v>
      </c>
      <c r="AY193" s="13" t="s">
        <v>138</v>
      </c>
      <c r="BE193" s="164">
        <f t="shared" si="39"/>
        <v>0</v>
      </c>
      <c r="BF193" s="164">
        <f t="shared" si="40"/>
        <v>0</v>
      </c>
      <c r="BG193" s="164">
        <f t="shared" si="41"/>
        <v>0</v>
      </c>
      <c r="BH193" s="164">
        <f t="shared" si="42"/>
        <v>0</v>
      </c>
      <c r="BI193" s="164">
        <f t="shared" si="43"/>
        <v>0</v>
      </c>
      <c r="BJ193" s="13" t="s">
        <v>86</v>
      </c>
      <c r="BK193" s="164">
        <f t="shared" si="44"/>
        <v>0</v>
      </c>
      <c r="BL193" s="13" t="s">
        <v>144</v>
      </c>
      <c r="BM193" s="163" t="s">
        <v>330</v>
      </c>
    </row>
    <row r="194" spans="2:65" s="1" customFormat="1" ht="16.5" customHeight="1">
      <c r="B194" s="122"/>
      <c r="C194" s="152" t="s">
        <v>331</v>
      </c>
      <c r="D194" s="152" t="s">
        <v>140</v>
      </c>
      <c r="E194" s="153" t="s">
        <v>332</v>
      </c>
      <c r="F194" s="154" t="s">
        <v>333</v>
      </c>
      <c r="G194" s="155" t="s">
        <v>176</v>
      </c>
      <c r="H194" s="156">
        <v>182.42500000000001</v>
      </c>
      <c r="I194" s="157"/>
      <c r="J194" s="158">
        <f t="shared" si="35"/>
        <v>0</v>
      </c>
      <c r="K194" s="159"/>
      <c r="L194" s="28"/>
      <c r="M194" s="160" t="s">
        <v>1</v>
      </c>
      <c r="N194" s="121" t="s">
        <v>41</v>
      </c>
      <c r="P194" s="161">
        <f t="shared" si="36"/>
        <v>0</v>
      </c>
      <c r="Q194" s="161">
        <v>0</v>
      </c>
      <c r="R194" s="161">
        <f t="shared" si="37"/>
        <v>0</v>
      </c>
      <c r="S194" s="161">
        <v>0</v>
      </c>
      <c r="T194" s="162">
        <f t="shared" si="38"/>
        <v>0</v>
      </c>
      <c r="AR194" s="163" t="s">
        <v>144</v>
      </c>
      <c r="AT194" s="163" t="s">
        <v>140</v>
      </c>
      <c r="AU194" s="163" t="s">
        <v>86</v>
      </c>
      <c r="AY194" s="13" t="s">
        <v>138</v>
      </c>
      <c r="BE194" s="164">
        <f t="shared" si="39"/>
        <v>0</v>
      </c>
      <c r="BF194" s="164">
        <f t="shared" si="40"/>
        <v>0</v>
      </c>
      <c r="BG194" s="164">
        <f t="shared" si="41"/>
        <v>0</v>
      </c>
      <c r="BH194" s="164">
        <f t="shared" si="42"/>
        <v>0</v>
      </c>
      <c r="BI194" s="164">
        <f t="shared" si="43"/>
        <v>0</v>
      </c>
      <c r="BJ194" s="13" t="s">
        <v>86</v>
      </c>
      <c r="BK194" s="164">
        <f t="shared" si="44"/>
        <v>0</v>
      </c>
      <c r="BL194" s="13" t="s">
        <v>144</v>
      </c>
      <c r="BM194" s="163" t="s">
        <v>334</v>
      </c>
    </row>
    <row r="195" spans="2:65" s="11" customFormat="1" ht="25.9" customHeight="1">
      <c r="B195" s="140"/>
      <c r="D195" s="141" t="s">
        <v>74</v>
      </c>
      <c r="E195" s="142" t="s">
        <v>335</v>
      </c>
      <c r="F195" s="142" t="s">
        <v>336</v>
      </c>
      <c r="I195" s="143"/>
      <c r="J195" s="144">
        <f>BK195</f>
        <v>0</v>
      </c>
      <c r="L195" s="140"/>
      <c r="M195" s="145"/>
      <c r="P195" s="146">
        <f>P196+P210+P214</f>
        <v>0</v>
      </c>
      <c r="R195" s="146">
        <f>R196+R210+R214</f>
        <v>2.7658883599999999</v>
      </c>
      <c r="T195" s="147">
        <f>T196+T210+T214</f>
        <v>1.7463599999999997</v>
      </c>
      <c r="AR195" s="141" t="s">
        <v>86</v>
      </c>
      <c r="AT195" s="148" t="s">
        <v>74</v>
      </c>
      <c r="AU195" s="148" t="s">
        <v>75</v>
      </c>
      <c r="AY195" s="141" t="s">
        <v>138</v>
      </c>
      <c r="BK195" s="149">
        <f>BK196+BK210+BK214</f>
        <v>0</v>
      </c>
    </row>
    <row r="196" spans="2:65" s="11" customFormat="1" ht="22.9" customHeight="1">
      <c r="B196" s="140"/>
      <c r="D196" s="141" t="s">
        <v>74</v>
      </c>
      <c r="E196" s="150" t="s">
        <v>337</v>
      </c>
      <c r="F196" s="150" t="s">
        <v>338</v>
      </c>
      <c r="I196" s="143"/>
      <c r="J196" s="151">
        <f>BK196</f>
        <v>0</v>
      </c>
      <c r="L196" s="140"/>
      <c r="M196" s="145"/>
      <c r="P196" s="146">
        <f>SUM(P197:P209)</f>
        <v>0</v>
      </c>
      <c r="R196" s="146">
        <f>SUM(R197:R209)</f>
        <v>0.44398656000000003</v>
      </c>
      <c r="T196" s="147">
        <f>SUM(T197:T209)</f>
        <v>0</v>
      </c>
      <c r="AR196" s="141" t="s">
        <v>86</v>
      </c>
      <c r="AT196" s="148" t="s">
        <v>74</v>
      </c>
      <c r="AU196" s="148" t="s">
        <v>81</v>
      </c>
      <c r="AY196" s="141" t="s">
        <v>138</v>
      </c>
      <c r="BK196" s="149">
        <f>SUM(BK197:BK209)</f>
        <v>0</v>
      </c>
    </row>
    <row r="197" spans="2:65" s="1" customFormat="1" ht="21.75" customHeight="1">
      <c r="B197" s="122"/>
      <c r="C197" s="152" t="s">
        <v>339</v>
      </c>
      <c r="D197" s="152" t="s">
        <v>140</v>
      </c>
      <c r="E197" s="153" t="s">
        <v>340</v>
      </c>
      <c r="F197" s="154" t="s">
        <v>341</v>
      </c>
      <c r="G197" s="155" t="s">
        <v>143</v>
      </c>
      <c r="H197" s="156">
        <v>63.36</v>
      </c>
      <c r="I197" s="157"/>
      <c r="J197" s="158">
        <f t="shared" ref="J197:J209" si="45">ROUND(I197*H197,2)</f>
        <v>0</v>
      </c>
      <c r="K197" s="159"/>
      <c r="L197" s="28"/>
      <c r="M197" s="160" t="s">
        <v>1</v>
      </c>
      <c r="N197" s="121" t="s">
        <v>41</v>
      </c>
      <c r="P197" s="161">
        <f t="shared" ref="P197:P209" si="46">O197*H197</f>
        <v>0</v>
      </c>
      <c r="Q197" s="161">
        <v>3.0000000000000001E-5</v>
      </c>
      <c r="R197" s="161">
        <f t="shared" ref="R197:R209" si="47">Q197*H197</f>
        <v>1.9008E-3</v>
      </c>
      <c r="S197" s="161">
        <v>0</v>
      </c>
      <c r="T197" s="162">
        <f t="shared" ref="T197:T209" si="48">S197*H197</f>
        <v>0</v>
      </c>
      <c r="AR197" s="163" t="s">
        <v>204</v>
      </c>
      <c r="AT197" s="163" t="s">
        <v>140</v>
      </c>
      <c r="AU197" s="163" t="s">
        <v>86</v>
      </c>
      <c r="AY197" s="13" t="s">
        <v>138</v>
      </c>
      <c r="BE197" s="164">
        <f t="shared" ref="BE197:BE209" si="49">IF(N197="základná",J197,0)</f>
        <v>0</v>
      </c>
      <c r="BF197" s="164">
        <f t="shared" ref="BF197:BF209" si="50">IF(N197="znížená",J197,0)</f>
        <v>0</v>
      </c>
      <c r="BG197" s="164">
        <f t="shared" ref="BG197:BG209" si="51">IF(N197="zákl. prenesená",J197,0)</f>
        <v>0</v>
      </c>
      <c r="BH197" s="164">
        <f t="shared" ref="BH197:BH209" si="52">IF(N197="zníž. prenesená",J197,0)</f>
        <v>0</v>
      </c>
      <c r="BI197" s="164">
        <f t="shared" ref="BI197:BI209" si="53">IF(N197="nulová",J197,0)</f>
        <v>0</v>
      </c>
      <c r="BJ197" s="13" t="s">
        <v>86</v>
      </c>
      <c r="BK197" s="164">
        <f t="shared" ref="BK197:BK209" si="54">ROUND(I197*H197,2)</f>
        <v>0</v>
      </c>
      <c r="BL197" s="13" t="s">
        <v>204</v>
      </c>
      <c r="BM197" s="163" t="s">
        <v>342</v>
      </c>
    </row>
    <row r="198" spans="2:65" s="1" customFormat="1" ht="24.2" customHeight="1">
      <c r="B198" s="122"/>
      <c r="C198" s="165" t="s">
        <v>343</v>
      </c>
      <c r="D198" s="165" t="s">
        <v>183</v>
      </c>
      <c r="E198" s="166" t="s">
        <v>344</v>
      </c>
      <c r="F198" s="241" t="s">
        <v>587</v>
      </c>
      <c r="G198" s="168" t="s">
        <v>143</v>
      </c>
      <c r="H198" s="169">
        <v>72.864000000000004</v>
      </c>
      <c r="I198" s="170"/>
      <c r="J198" s="171">
        <f t="shared" si="45"/>
        <v>0</v>
      </c>
      <c r="K198" s="172"/>
      <c r="L198" s="173"/>
      <c r="M198" s="174" t="s">
        <v>1</v>
      </c>
      <c r="N198" s="175" t="s">
        <v>41</v>
      </c>
      <c r="P198" s="161">
        <f t="shared" si="46"/>
        <v>0</v>
      </c>
      <c r="Q198" s="161">
        <v>2.5799999999999998E-3</v>
      </c>
      <c r="R198" s="161">
        <f t="shared" si="47"/>
        <v>0.18798912000000001</v>
      </c>
      <c r="S198" s="161">
        <v>0</v>
      </c>
      <c r="T198" s="162">
        <f t="shared" si="48"/>
        <v>0</v>
      </c>
      <c r="AR198" s="163" t="s">
        <v>269</v>
      </c>
      <c r="AT198" s="163" t="s">
        <v>183</v>
      </c>
      <c r="AU198" s="163" t="s">
        <v>86</v>
      </c>
      <c r="AY198" s="13" t="s">
        <v>138</v>
      </c>
      <c r="BE198" s="164">
        <f t="shared" si="49"/>
        <v>0</v>
      </c>
      <c r="BF198" s="164">
        <f t="shared" si="50"/>
        <v>0</v>
      </c>
      <c r="BG198" s="164">
        <f t="shared" si="51"/>
        <v>0</v>
      </c>
      <c r="BH198" s="164">
        <f t="shared" si="52"/>
        <v>0</v>
      </c>
      <c r="BI198" s="164">
        <f t="shared" si="53"/>
        <v>0</v>
      </c>
      <c r="BJ198" s="13" t="s">
        <v>86</v>
      </c>
      <c r="BK198" s="164">
        <f t="shared" si="54"/>
        <v>0</v>
      </c>
      <c r="BL198" s="13" t="s">
        <v>204</v>
      </c>
      <c r="BM198" s="163" t="s">
        <v>345</v>
      </c>
    </row>
    <row r="199" spans="2:65" s="1" customFormat="1" ht="21.75" customHeight="1">
      <c r="B199" s="122"/>
      <c r="C199" s="152" t="s">
        <v>346</v>
      </c>
      <c r="D199" s="152" t="s">
        <v>140</v>
      </c>
      <c r="E199" s="153" t="s">
        <v>347</v>
      </c>
      <c r="F199" s="242" t="s">
        <v>348</v>
      </c>
      <c r="G199" s="155" t="s">
        <v>143</v>
      </c>
      <c r="H199" s="156">
        <v>66.239999999999995</v>
      </c>
      <c r="I199" s="157"/>
      <c r="J199" s="158">
        <f t="shared" si="45"/>
        <v>0</v>
      </c>
      <c r="K199" s="159"/>
      <c r="L199" s="28"/>
      <c r="M199" s="160" t="s">
        <v>1</v>
      </c>
      <c r="N199" s="121" t="s">
        <v>41</v>
      </c>
      <c r="P199" s="161">
        <f t="shared" si="46"/>
        <v>0</v>
      </c>
      <c r="Q199" s="161">
        <v>3.0000000000000001E-5</v>
      </c>
      <c r="R199" s="161">
        <f t="shared" si="47"/>
        <v>1.9871999999999997E-3</v>
      </c>
      <c r="S199" s="161">
        <v>0</v>
      </c>
      <c r="T199" s="162">
        <f t="shared" si="48"/>
        <v>0</v>
      </c>
      <c r="AR199" s="163" t="s">
        <v>204</v>
      </c>
      <c r="AT199" s="163" t="s">
        <v>140</v>
      </c>
      <c r="AU199" s="163" t="s">
        <v>86</v>
      </c>
      <c r="AY199" s="13" t="s">
        <v>138</v>
      </c>
      <c r="BE199" s="164">
        <f t="shared" si="49"/>
        <v>0</v>
      </c>
      <c r="BF199" s="164">
        <f t="shared" si="50"/>
        <v>0</v>
      </c>
      <c r="BG199" s="164">
        <f t="shared" si="51"/>
        <v>0</v>
      </c>
      <c r="BH199" s="164">
        <f t="shared" si="52"/>
        <v>0</v>
      </c>
      <c r="BI199" s="164">
        <f t="shared" si="53"/>
        <v>0</v>
      </c>
      <c r="BJ199" s="13" t="s">
        <v>86</v>
      </c>
      <c r="BK199" s="164">
        <f t="shared" si="54"/>
        <v>0</v>
      </c>
      <c r="BL199" s="13" t="s">
        <v>204</v>
      </c>
      <c r="BM199" s="163" t="s">
        <v>349</v>
      </c>
    </row>
    <row r="200" spans="2:65" s="1" customFormat="1" ht="24.2" customHeight="1">
      <c r="B200" s="122"/>
      <c r="C200" s="165" t="s">
        <v>350</v>
      </c>
      <c r="D200" s="165" t="s">
        <v>183</v>
      </c>
      <c r="E200" s="166" t="s">
        <v>344</v>
      </c>
      <c r="F200" s="241" t="s">
        <v>587</v>
      </c>
      <c r="G200" s="168" t="s">
        <v>143</v>
      </c>
      <c r="H200" s="169">
        <v>79.488</v>
      </c>
      <c r="I200" s="170"/>
      <c r="J200" s="171">
        <f t="shared" si="45"/>
        <v>0</v>
      </c>
      <c r="K200" s="172"/>
      <c r="L200" s="173"/>
      <c r="M200" s="174" t="s">
        <v>1</v>
      </c>
      <c r="N200" s="175" t="s">
        <v>41</v>
      </c>
      <c r="P200" s="161">
        <f t="shared" si="46"/>
        <v>0</v>
      </c>
      <c r="Q200" s="161">
        <v>2.5799999999999998E-3</v>
      </c>
      <c r="R200" s="161">
        <f t="shared" si="47"/>
        <v>0.20507903999999999</v>
      </c>
      <c r="S200" s="161">
        <v>0</v>
      </c>
      <c r="T200" s="162">
        <f t="shared" si="48"/>
        <v>0</v>
      </c>
      <c r="AR200" s="163" t="s">
        <v>269</v>
      </c>
      <c r="AT200" s="163" t="s">
        <v>183</v>
      </c>
      <c r="AU200" s="163" t="s">
        <v>86</v>
      </c>
      <c r="AY200" s="13" t="s">
        <v>138</v>
      </c>
      <c r="BE200" s="164">
        <f t="shared" si="49"/>
        <v>0</v>
      </c>
      <c r="BF200" s="164">
        <f t="shared" si="50"/>
        <v>0</v>
      </c>
      <c r="BG200" s="164">
        <f t="shared" si="51"/>
        <v>0</v>
      </c>
      <c r="BH200" s="164">
        <f t="shared" si="52"/>
        <v>0</v>
      </c>
      <c r="BI200" s="164">
        <f t="shared" si="53"/>
        <v>0</v>
      </c>
      <c r="BJ200" s="13" t="s">
        <v>86</v>
      </c>
      <c r="BK200" s="164">
        <f t="shared" si="54"/>
        <v>0</v>
      </c>
      <c r="BL200" s="13" t="s">
        <v>204</v>
      </c>
      <c r="BM200" s="163" t="s">
        <v>351</v>
      </c>
    </row>
    <row r="201" spans="2:65" s="1" customFormat="1" ht="24.2" customHeight="1">
      <c r="B201" s="122"/>
      <c r="C201" s="152" t="s">
        <v>352</v>
      </c>
      <c r="D201" s="152" t="s">
        <v>140</v>
      </c>
      <c r="E201" s="153" t="s">
        <v>353</v>
      </c>
      <c r="F201" s="242" t="s">
        <v>354</v>
      </c>
      <c r="G201" s="155" t="s">
        <v>143</v>
      </c>
      <c r="H201" s="156">
        <v>63.36</v>
      </c>
      <c r="I201" s="157"/>
      <c r="J201" s="158">
        <f t="shared" si="45"/>
        <v>0</v>
      </c>
      <c r="K201" s="159"/>
      <c r="L201" s="28"/>
      <c r="M201" s="160" t="s">
        <v>1</v>
      </c>
      <c r="N201" s="121" t="s">
        <v>41</v>
      </c>
      <c r="P201" s="161">
        <f t="shared" si="46"/>
        <v>0</v>
      </c>
      <c r="Q201" s="161">
        <v>0</v>
      </c>
      <c r="R201" s="161">
        <f t="shared" si="47"/>
        <v>0</v>
      </c>
      <c r="S201" s="161">
        <v>0</v>
      </c>
      <c r="T201" s="162">
        <f t="shared" si="48"/>
        <v>0</v>
      </c>
      <c r="AR201" s="163" t="s">
        <v>204</v>
      </c>
      <c r="AT201" s="163" t="s">
        <v>140</v>
      </c>
      <c r="AU201" s="163" t="s">
        <v>86</v>
      </c>
      <c r="AY201" s="13" t="s">
        <v>138</v>
      </c>
      <c r="BE201" s="164">
        <f t="shared" si="49"/>
        <v>0</v>
      </c>
      <c r="BF201" s="164">
        <f t="shared" si="50"/>
        <v>0</v>
      </c>
      <c r="BG201" s="164">
        <f t="shared" si="51"/>
        <v>0</v>
      </c>
      <c r="BH201" s="164">
        <f t="shared" si="52"/>
        <v>0</v>
      </c>
      <c r="BI201" s="164">
        <f t="shared" si="53"/>
        <v>0</v>
      </c>
      <c r="BJ201" s="13" t="s">
        <v>86</v>
      </c>
      <c r="BK201" s="164">
        <f t="shared" si="54"/>
        <v>0</v>
      </c>
      <c r="BL201" s="13" t="s">
        <v>204</v>
      </c>
      <c r="BM201" s="163" t="s">
        <v>355</v>
      </c>
    </row>
    <row r="202" spans="2:65" s="1" customFormat="1" ht="16.5" customHeight="1">
      <c r="B202" s="122"/>
      <c r="C202" s="165" t="s">
        <v>356</v>
      </c>
      <c r="D202" s="165" t="s">
        <v>183</v>
      </c>
      <c r="E202" s="166" t="s">
        <v>357</v>
      </c>
      <c r="F202" s="241" t="s">
        <v>588</v>
      </c>
      <c r="G202" s="168" t="s">
        <v>143</v>
      </c>
      <c r="H202" s="169">
        <v>72.864000000000004</v>
      </c>
      <c r="I202" s="170"/>
      <c r="J202" s="171">
        <f t="shared" si="45"/>
        <v>0</v>
      </c>
      <c r="K202" s="172"/>
      <c r="L202" s="173"/>
      <c r="M202" s="174" t="s">
        <v>1</v>
      </c>
      <c r="N202" s="175" t="s">
        <v>41</v>
      </c>
      <c r="P202" s="161">
        <f t="shared" si="46"/>
        <v>0</v>
      </c>
      <c r="Q202" s="161">
        <v>2.9999999999999997E-4</v>
      </c>
      <c r="R202" s="161">
        <f t="shared" si="47"/>
        <v>2.1859199999999999E-2</v>
      </c>
      <c r="S202" s="161">
        <v>0</v>
      </c>
      <c r="T202" s="162">
        <f t="shared" si="48"/>
        <v>0</v>
      </c>
      <c r="AR202" s="163" t="s">
        <v>269</v>
      </c>
      <c r="AT202" s="163" t="s">
        <v>183</v>
      </c>
      <c r="AU202" s="163" t="s">
        <v>86</v>
      </c>
      <c r="AY202" s="13" t="s">
        <v>138</v>
      </c>
      <c r="BE202" s="164">
        <f t="shared" si="49"/>
        <v>0</v>
      </c>
      <c r="BF202" s="164">
        <f t="shared" si="50"/>
        <v>0</v>
      </c>
      <c r="BG202" s="164">
        <f t="shared" si="51"/>
        <v>0</v>
      </c>
      <c r="BH202" s="164">
        <f t="shared" si="52"/>
        <v>0</v>
      </c>
      <c r="BI202" s="164">
        <f t="shared" si="53"/>
        <v>0</v>
      </c>
      <c r="BJ202" s="13" t="s">
        <v>86</v>
      </c>
      <c r="BK202" s="164">
        <f t="shared" si="54"/>
        <v>0</v>
      </c>
      <c r="BL202" s="13" t="s">
        <v>204</v>
      </c>
      <c r="BM202" s="163" t="s">
        <v>358</v>
      </c>
    </row>
    <row r="203" spans="2:65" s="1" customFormat="1" ht="24.2" customHeight="1">
      <c r="B203" s="122"/>
      <c r="C203" s="152" t="s">
        <v>359</v>
      </c>
      <c r="D203" s="152" t="s">
        <v>140</v>
      </c>
      <c r="E203" s="153" t="s">
        <v>360</v>
      </c>
      <c r="F203" s="242" t="s">
        <v>361</v>
      </c>
      <c r="G203" s="155" t="s">
        <v>143</v>
      </c>
      <c r="H203" s="156">
        <v>63.36</v>
      </c>
      <c r="I203" s="157"/>
      <c r="J203" s="158">
        <f t="shared" si="45"/>
        <v>0</v>
      </c>
      <c r="K203" s="159"/>
      <c r="L203" s="28"/>
      <c r="M203" s="160" t="s">
        <v>1</v>
      </c>
      <c r="N203" s="121" t="s">
        <v>41</v>
      </c>
      <c r="P203" s="161">
        <f t="shared" si="46"/>
        <v>0</v>
      </c>
      <c r="Q203" s="161">
        <v>0</v>
      </c>
      <c r="R203" s="161">
        <f t="shared" si="47"/>
        <v>0</v>
      </c>
      <c r="S203" s="161">
        <v>0</v>
      </c>
      <c r="T203" s="162">
        <f t="shared" si="48"/>
        <v>0</v>
      </c>
      <c r="AR203" s="163" t="s">
        <v>204</v>
      </c>
      <c r="AT203" s="163" t="s">
        <v>140</v>
      </c>
      <c r="AU203" s="163" t="s">
        <v>86</v>
      </c>
      <c r="AY203" s="13" t="s">
        <v>138</v>
      </c>
      <c r="BE203" s="164">
        <f t="shared" si="49"/>
        <v>0</v>
      </c>
      <c r="BF203" s="164">
        <f t="shared" si="50"/>
        <v>0</v>
      </c>
      <c r="BG203" s="164">
        <f t="shared" si="51"/>
        <v>0</v>
      </c>
      <c r="BH203" s="164">
        <f t="shared" si="52"/>
        <v>0</v>
      </c>
      <c r="BI203" s="164">
        <f t="shared" si="53"/>
        <v>0</v>
      </c>
      <c r="BJ203" s="13" t="s">
        <v>86</v>
      </c>
      <c r="BK203" s="164">
        <f t="shared" si="54"/>
        <v>0</v>
      </c>
      <c r="BL203" s="13" t="s">
        <v>204</v>
      </c>
      <c r="BM203" s="163" t="s">
        <v>362</v>
      </c>
    </row>
    <row r="204" spans="2:65" s="1" customFormat="1" ht="16.5" customHeight="1">
      <c r="B204" s="122"/>
      <c r="C204" s="165" t="s">
        <v>363</v>
      </c>
      <c r="D204" s="165" t="s">
        <v>183</v>
      </c>
      <c r="E204" s="166" t="s">
        <v>364</v>
      </c>
      <c r="F204" s="241" t="s">
        <v>589</v>
      </c>
      <c r="G204" s="168" t="s">
        <v>143</v>
      </c>
      <c r="H204" s="169">
        <v>52.164000000000001</v>
      </c>
      <c r="I204" s="170"/>
      <c r="J204" s="171">
        <f t="shared" si="45"/>
        <v>0</v>
      </c>
      <c r="K204" s="172"/>
      <c r="L204" s="173"/>
      <c r="M204" s="174" t="s">
        <v>1</v>
      </c>
      <c r="N204" s="175" t="s">
        <v>41</v>
      </c>
      <c r="P204" s="161">
        <f t="shared" si="46"/>
        <v>0</v>
      </c>
      <c r="Q204" s="161">
        <v>0</v>
      </c>
      <c r="R204" s="161">
        <f t="shared" si="47"/>
        <v>0</v>
      </c>
      <c r="S204" s="161">
        <v>0</v>
      </c>
      <c r="T204" s="162">
        <f t="shared" si="48"/>
        <v>0</v>
      </c>
      <c r="AR204" s="163" t="s">
        <v>269</v>
      </c>
      <c r="AT204" s="163" t="s">
        <v>183</v>
      </c>
      <c r="AU204" s="163" t="s">
        <v>86</v>
      </c>
      <c r="AY204" s="13" t="s">
        <v>138</v>
      </c>
      <c r="BE204" s="164">
        <f t="shared" si="49"/>
        <v>0</v>
      </c>
      <c r="BF204" s="164">
        <f t="shared" si="50"/>
        <v>0</v>
      </c>
      <c r="BG204" s="164">
        <f t="shared" si="51"/>
        <v>0</v>
      </c>
      <c r="BH204" s="164">
        <f t="shared" si="52"/>
        <v>0</v>
      </c>
      <c r="BI204" s="164">
        <f t="shared" si="53"/>
        <v>0</v>
      </c>
      <c r="BJ204" s="13" t="s">
        <v>86</v>
      </c>
      <c r="BK204" s="164">
        <f t="shared" si="54"/>
        <v>0</v>
      </c>
      <c r="BL204" s="13" t="s">
        <v>204</v>
      </c>
      <c r="BM204" s="163" t="s">
        <v>365</v>
      </c>
    </row>
    <row r="205" spans="2:65" s="1" customFormat="1" ht="24.2" customHeight="1">
      <c r="B205" s="122"/>
      <c r="C205" s="152" t="s">
        <v>366</v>
      </c>
      <c r="D205" s="152" t="s">
        <v>140</v>
      </c>
      <c r="E205" s="153" t="s">
        <v>367</v>
      </c>
      <c r="F205" s="242" t="s">
        <v>368</v>
      </c>
      <c r="G205" s="155" t="s">
        <v>143</v>
      </c>
      <c r="H205" s="156">
        <v>66.239999999999995</v>
      </c>
      <c r="I205" s="157"/>
      <c r="J205" s="158">
        <f t="shared" si="45"/>
        <v>0</v>
      </c>
      <c r="K205" s="159"/>
      <c r="L205" s="28"/>
      <c r="M205" s="160" t="s">
        <v>1</v>
      </c>
      <c r="N205" s="121" t="s">
        <v>41</v>
      </c>
      <c r="P205" s="161">
        <f t="shared" si="46"/>
        <v>0</v>
      </c>
      <c r="Q205" s="161">
        <v>0</v>
      </c>
      <c r="R205" s="161">
        <f t="shared" si="47"/>
        <v>0</v>
      </c>
      <c r="S205" s="161">
        <v>0</v>
      </c>
      <c r="T205" s="162">
        <f t="shared" si="48"/>
        <v>0</v>
      </c>
      <c r="AR205" s="163" t="s">
        <v>204</v>
      </c>
      <c r="AT205" s="163" t="s">
        <v>140</v>
      </c>
      <c r="AU205" s="163" t="s">
        <v>86</v>
      </c>
      <c r="AY205" s="13" t="s">
        <v>138</v>
      </c>
      <c r="BE205" s="164">
        <f t="shared" si="49"/>
        <v>0</v>
      </c>
      <c r="BF205" s="164">
        <f t="shared" si="50"/>
        <v>0</v>
      </c>
      <c r="BG205" s="164">
        <f t="shared" si="51"/>
        <v>0</v>
      </c>
      <c r="BH205" s="164">
        <f t="shared" si="52"/>
        <v>0</v>
      </c>
      <c r="BI205" s="164">
        <f t="shared" si="53"/>
        <v>0</v>
      </c>
      <c r="BJ205" s="13" t="s">
        <v>86</v>
      </c>
      <c r="BK205" s="164">
        <f t="shared" si="54"/>
        <v>0</v>
      </c>
      <c r="BL205" s="13" t="s">
        <v>204</v>
      </c>
      <c r="BM205" s="163" t="s">
        <v>369</v>
      </c>
    </row>
    <row r="206" spans="2:65" s="1" customFormat="1" ht="16.5" customHeight="1">
      <c r="B206" s="122"/>
      <c r="C206" s="165" t="s">
        <v>370</v>
      </c>
      <c r="D206" s="165" t="s">
        <v>183</v>
      </c>
      <c r="E206" s="166" t="s">
        <v>357</v>
      </c>
      <c r="F206" s="241" t="s">
        <v>588</v>
      </c>
      <c r="G206" s="168" t="s">
        <v>143</v>
      </c>
      <c r="H206" s="169">
        <v>79.488</v>
      </c>
      <c r="I206" s="170"/>
      <c r="J206" s="171">
        <f t="shared" si="45"/>
        <v>0</v>
      </c>
      <c r="K206" s="172"/>
      <c r="L206" s="173"/>
      <c r="M206" s="174" t="s">
        <v>1</v>
      </c>
      <c r="N206" s="175" t="s">
        <v>41</v>
      </c>
      <c r="P206" s="161">
        <f t="shared" si="46"/>
        <v>0</v>
      </c>
      <c r="Q206" s="161">
        <v>2.9999999999999997E-4</v>
      </c>
      <c r="R206" s="161">
        <f t="shared" si="47"/>
        <v>2.3846399999999997E-2</v>
      </c>
      <c r="S206" s="161">
        <v>0</v>
      </c>
      <c r="T206" s="162">
        <f t="shared" si="48"/>
        <v>0</v>
      </c>
      <c r="AR206" s="163" t="s">
        <v>269</v>
      </c>
      <c r="AT206" s="163" t="s">
        <v>183</v>
      </c>
      <c r="AU206" s="163" t="s">
        <v>86</v>
      </c>
      <c r="AY206" s="13" t="s">
        <v>138</v>
      </c>
      <c r="BE206" s="164">
        <f t="shared" si="49"/>
        <v>0</v>
      </c>
      <c r="BF206" s="164">
        <f t="shared" si="50"/>
        <v>0</v>
      </c>
      <c r="BG206" s="164">
        <f t="shared" si="51"/>
        <v>0</v>
      </c>
      <c r="BH206" s="164">
        <f t="shared" si="52"/>
        <v>0</v>
      </c>
      <c r="BI206" s="164">
        <f t="shared" si="53"/>
        <v>0</v>
      </c>
      <c r="BJ206" s="13" t="s">
        <v>86</v>
      </c>
      <c r="BK206" s="164">
        <f t="shared" si="54"/>
        <v>0</v>
      </c>
      <c r="BL206" s="13" t="s">
        <v>204</v>
      </c>
      <c r="BM206" s="163" t="s">
        <v>371</v>
      </c>
    </row>
    <row r="207" spans="2:65" s="1" customFormat="1" ht="24.2" customHeight="1">
      <c r="B207" s="122"/>
      <c r="C207" s="152" t="s">
        <v>372</v>
      </c>
      <c r="D207" s="152" t="s">
        <v>140</v>
      </c>
      <c r="E207" s="153" t="s">
        <v>373</v>
      </c>
      <c r="F207" s="242" t="s">
        <v>374</v>
      </c>
      <c r="G207" s="155" t="s">
        <v>143</v>
      </c>
      <c r="H207" s="156">
        <v>66.239999999999995</v>
      </c>
      <c r="I207" s="157"/>
      <c r="J207" s="158">
        <f t="shared" si="45"/>
        <v>0</v>
      </c>
      <c r="K207" s="159"/>
      <c r="L207" s="28"/>
      <c r="M207" s="160" t="s">
        <v>1</v>
      </c>
      <c r="N207" s="121" t="s">
        <v>41</v>
      </c>
      <c r="P207" s="161">
        <f t="shared" si="46"/>
        <v>0</v>
      </c>
      <c r="Q207" s="161">
        <v>2.0000000000000002E-5</v>
      </c>
      <c r="R207" s="161">
        <f t="shared" si="47"/>
        <v>1.3248000000000001E-3</v>
      </c>
      <c r="S207" s="161">
        <v>0</v>
      </c>
      <c r="T207" s="162">
        <f t="shared" si="48"/>
        <v>0</v>
      </c>
      <c r="AR207" s="163" t="s">
        <v>204</v>
      </c>
      <c r="AT207" s="163" t="s">
        <v>140</v>
      </c>
      <c r="AU207" s="163" t="s">
        <v>86</v>
      </c>
      <c r="AY207" s="13" t="s">
        <v>138</v>
      </c>
      <c r="BE207" s="164">
        <f t="shared" si="49"/>
        <v>0</v>
      </c>
      <c r="BF207" s="164">
        <f t="shared" si="50"/>
        <v>0</v>
      </c>
      <c r="BG207" s="164">
        <f t="shared" si="51"/>
        <v>0</v>
      </c>
      <c r="BH207" s="164">
        <f t="shared" si="52"/>
        <v>0</v>
      </c>
      <c r="BI207" s="164">
        <f t="shared" si="53"/>
        <v>0</v>
      </c>
      <c r="BJ207" s="13" t="s">
        <v>86</v>
      </c>
      <c r="BK207" s="164">
        <f t="shared" si="54"/>
        <v>0</v>
      </c>
      <c r="BL207" s="13" t="s">
        <v>204</v>
      </c>
      <c r="BM207" s="163" t="s">
        <v>375</v>
      </c>
    </row>
    <row r="208" spans="2:65" s="1" customFormat="1" ht="16.5" customHeight="1">
      <c r="B208" s="122"/>
      <c r="C208" s="165" t="s">
        <v>376</v>
      </c>
      <c r="D208" s="165" t="s">
        <v>183</v>
      </c>
      <c r="E208" s="166" t="s">
        <v>364</v>
      </c>
      <c r="F208" s="241" t="s">
        <v>589</v>
      </c>
      <c r="G208" s="168" t="s">
        <v>143</v>
      </c>
      <c r="H208" s="169">
        <v>66.239999999999995</v>
      </c>
      <c r="I208" s="170"/>
      <c r="J208" s="171">
        <f t="shared" si="45"/>
        <v>0</v>
      </c>
      <c r="K208" s="172"/>
      <c r="L208" s="173"/>
      <c r="M208" s="174" t="s">
        <v>1</v>
      </c>
      <c r="N208" s="175" t="s">
        <v>41</v>
      </c>
      <c r="P208" s="161">
        <f t="shared" si="46"/>
        <v>0</v>
      </c>
      <c r="Q208" s="161">
        <v>0</v>
      </c>
      <c r="R208" s="161">
        <f t="shared" si="47"/>
        <v>0</v>
      </c>
      <c r="S208" s="161">
        <v>0</v>
      </c>
      <c r="T208" s="162">
        <f t="shared" si="48"/>
        <v>0</v>
      </c>
      <c r="AR208" s="163" t="s">
        <v>269</v>
      </c>
      <c r="AT208" s="163" t="s">
        <v>183</v>
      </c>
      <c r="AU208" s="163" t="s">
        <v>86</v>
      </c>
      <c r="AY208" s="13" t="s">
        <v>138</v>
      </c>
      <c r="BE208" s="164">
        <f t="shared" si="49"/>
        <v>0</v>
      </c>
      <c r="BF208" s="164">
        <f t="shared" si="50"/>
        <v>0</v>
      </c>
      <c r="BG208" s="164">
        <f t="shared" si="51"/>
        <v>0</v>
      </c>
      <c r="BH208" s="164">
        <f t="shared" si="52"/>
        <v>0</v>
      </c>
      <c r="BI208" s="164">
        <f t="shared" si="53"/>
        <v>0</v>
      </c>
      <c r="BJ208" s="13" t="s">
        <v>86</v>
      </c>
      <c r="BK208" s="164">
        <f t="shared" si="54"/>
        <v>0</v>
      </c>
      <c r="BL208" s="13" t="s">
        <v>204</v>
      </c>
      <c r="BM208" s="163" t="s">
        <v>377</v>
      </c>
    </row>
    <row r="209" spans="2:65" s="1" customFormat="1" ht="16.5" customHeight="1">
      <c r="B209" s="122"/>
      <c r="C209" s="152" t="s">
        <v>378</v>
      </c>
      <c r="D209" s="152" t="s">
        <v>140</v>
      </c>
      <c r="E209" s="153" t="s">
        <v>379</v>
      </c>
      <c r="F209" s="154" t="s">
        <v>380</v>
      </c>
      <c r="G209" s="155" t="s">
        <v>381</v>
      </c>
      <c r="H209" s="176">
        <v>42</v>
      </c>
      <c r="I209" s="157"/>
      <c r="J209" s="158">
        <f t="shared" si="45"/>
        <v>0</v>
      </c>
      <c r="K209" s="159"/>
      <c r="L209" s="28"/>
      <c r="M209" s="160" t="s">
        <v>1</v>
      </c>
      <c r="N209" s="121" t="s">
        <v>41</v>
      </c>
      <c r="P209" s="161">
        <f t="shared" si="46"/>
        <v>0</v>
      </c>
      <c r="Q209" s="161">
        <v>0</v>
      </c>
      <c r="R209" s="161">
        <f t="shared" si="47"/>
        <v>0</v>
      </c>
      <c r="S209" s="161">
        <v>0</v>
      </c>
      <c r="T209" s="162">
        <f t="shared" si="48"/>
        <v>0</v>
      </c>
      <c r="Y209" s="188"/>
      <c r="AR209" s="163" t="s">
        <v>204</v>
      </c>
      <c r="AT209" s="163" t="s">
        <v>140</v>
      </c>
      <c r="AU209" s="163" t="s">
        <v>86</v>
      </c>
      <c r="AY209" s="13" t="s">
        <v>138</v>
      </c>
      <c r="BE209" s="164">
        <f t="shared" si="49"/>
        <v>0</v>
      </c>
      <c r="BF209" s="164">
        <f t="shared" si="50"/>
        <v>0</v>
      </c>
      <c r="BG209" s="164">
        <f t="shared" si="51"/>
        <v>0</v>
      </c>
      <c r="BH209" s="164">
        <f t="shared" si="52"/>
        <v>0</v>
      </c>
      <c r="BI209" s="164">
        <f t="shared" si="53"/>
        <v>0</v>
      </c>
      <c r="BJ209" s="13" t="s">
        <v>86</v>
      </c>
      <c r="BK209" s="164">
        <f t="shared" si="54"/>
        <v>0</v>
      </c>
      <c r="BL209" s="13" t="s">
        <v>204</v>
      </c>
      <c r="BM209" s="163" t="s">
        <v>382</v>
      </c>
    </row>
    <row r="210" spans="2:65" s="11" customFormat="1" ht="22.9" customHeight="1">
      <c r="B210" s="140"/>
      <c r="D210" s="141" t="s">
        <v>74</v>
      </c>
      <c r="E210" s="150" t="s">
        <v>383</v>
      </c>
      <c r="F210" s="150" t="s">
        <v>384</v>
      </c>
      <c r="I210" s="143"/>
      <c r="J210" s="151">
        <f>BK210</f>
        <v>0</v>
      </c>
      <c r="L210" s="140"/>
      <c r="M210" s="145"/>
      <c r="P210" s="146">
        <f>SUM(P211:P213)</f>
        <v>0</v>
      </c>
      <c r="R210" s="146">
        <f>SUM(R211:R213)</f>
        <v>0.22850179999999998</v>
      </c>
      <c r="T210" s="147">
        <f>SUM(T211:T213)</f>
        <v>0</v>
      </c>
      <c r="AR210" s="141" t="s">
        <v>86</v>
      </c>
      <c r="AT210" s="148" t="s">
        <v>74</v>
      </c>
      <c r="AU210" s="148" t="s">
        <v>81</v>
      </c>
      <c r="AY210" s="141" t="s">
        <v>138</v>
      </c>
      <c r="BK210" s="149">
        <f>SUM(BK211:BK213)</f>
        <v>0</v>
      </c>
    </row>
    <row r="211" spans="2:65" s="1" customFormat="1" ht="16.5" customHeight="1">
      <c r="B211" s="122"/>
      <c r="C211" s="152" t="s">
        <v>385</v>
      </c>
      <c r="D211" s="152" t="s">
        <v>140</v>
      </c>
      <c r="E211" s="153" t="s">
        <v>386</v>
      </c>
      <c r="F211" s="154" t="s">
        <v>387</v>
      </c>
      <c r="G211" s="155" t="s">
        <v>143</v>
      </c>
      <c r="H211" s="156">
        <v>33.28</v>
      </c>
      <c r="I211" s="157"/>
      <c r="J211" s="158">
        <f>ROUND(I211*H211,2)</f>
        <v>0</v>
      </c>
      <c r="K211" s="159"/>
      <c r="L211" s="28"/>
      <c r="M211" s="160" t="s">
        <v>1</v>
      </c>
      <c r="N211" s="121" t="s">
        <v>41</v>
      </c>
      <c r="P211" s="161">
        <f>O211*H211</f>
        <v>0</v>
      </c>
      <c r="Q211" s="161">
        <v>3.5000000000000001E-3</v>
      </c>
      <c r="R211" s="161">
        <f>Q211*H211</f>
        <v>0.11648</v>
      </c>
      <c r="S211" s="161">
        <v>0</v>
      </c>
      <c r="T211" s="162">
        <f>S211*H211</f>
        <v>0</v>
      </c>
      <c r="AR211" s="163" t="s">
        <v>204</v>
      </c>
      <c r="AT211" s="163" t="s">
        <v>140</v>
      </c>
      <c r="AU211" s="163" t="s">
        <v>86</v>
      </c>
      <c r="AY211" s="13" t="s">
        <v>138</v>
      </c>
      <c r="BE211" s="164">
        <f>IF(N211="základná",J211,0)</f>
        <v>0</v>
      </c>
      <c r="BF211" s="164">
        <f>IF(N211="znížená",J211,0)</f>
        <v>0</v>
      </c>
      <c r="BG211" s="164">
        <f>IF(N211="zákl. prenesená",J211,0)</f>
        <v>0</v>
      </c>
      <c r="BH211" s="164">
        <f>IF(N211="zníž. prenesená",J211,0)</f>
        <v>0</v>
      </c>
      <c r="BI211" s="164">
        <f>IF(N211="nulová",J211,0)</f>
        <v>0</v>
      </c>
      <c r="BJ211" s="13" t="s">
        <v>86</v>
      </c>
      <c r="BK211" s="164">
        <f>ROUND(I211*H211,2)</f>
        <v>0</v>
      </c>
      <c r="BL211" s="13" t="s">
        <v>204</v>
      </c>
      <c r="BM211" s="163" t="s">
        <v>388</v>
      </c>
    </row>
    <row r="212" spans="2:65" s="1" customFormat="1" ht="16.5" customHeight="1">
      <c r="B212" s="122"/>
      <c r="C212" s="165" t="s">
        <v>389</v>
      </c>
      <c r="D212" s="165" t="s">
        <v>183</v>
      </c>
      <c r="E212" s="166" t="s">
        <v>390</v>
      </c>
      <c r="F212" s="167" t="s">
        <v>391</v>
      </c>
      <c r="G212" s="168" t="s">
        <v>143</v>
      </c>
      <c r="H212" s="169">
        <v>33.945999999999998</v>
      </c>
      <c r="I212" s="170"/>
      <c r="J212" s="171">
        <f>ROUND(I212*H212,2)</f>
        <v>0</v>
      </c>
      <c r="K212" s="172"/>
      <c r="L212" s="173"/>
      <c r="M212" s="174" t="s">
        <v>1</v>
      </c>
      <c r="N212" s="175" t="s">
        <v>41</v>
      </c>
      <c r="P212" s="161">
        <f>O212*H212</f>
        <v>0</v>
      </c>
      <c r="Q212" s="161">
        <v>3.3E-3</v>
      </c>
      <c r="R212" s="161">
        <f>Q212*H212</f>
        <v>0.11202179999999999</v>
      </c>
      <c r="S212" s="161">
        <v>0</v>
      </c>
      <c r="T212" s="162">
        <f>S212*H212</f>
        <v>0</v>
      </c>
      <c r="Y212" s="188"/>
      <c r="AR212" s="163" t="s">
        <v>269</v>
      </c>
      <c r="AT212" s="163" t="s">
        <v>183</v>
      </c>
      <c r="AU212" s="163" t="s">
        <v>86</v>
      </c>
      <c r="AY212" s="13" t="s">
        <v>138</v>
      </c>
      <c r="BE212" s="164">
        <f>IF(N212="základná",J212,0)</f>
        <v>0</v>
      </c>
      <c r="BF212" s="164">
        <f>IF(N212="znížená",J212,0)</f>
        <v>0</v>
      </c>
      <c r="BG212" s="164">
        <f>IF(N212="zákl. prenesená",J212,0)</f>
        <v>0</v>
      </c>
      <c r="BH212" s="164">
        <f>IF(N212="zníž. prenesená",J212,0)</f>
        <v>0</v>
      </c>
      <c r="BI212" s="164">
        <f>IF(N212="nulová",J212,0)</f>
        <v>0</v>
      </c>
      <c r="BJ212" s="13" t="s">
        <v>86</v>
      </c>
      <c r="BK212" s="164">
        <f>ROUND(I212*H212,2)</f>
        <v>0</v>
      </c>
      <c r="BL212" s="13" t="s">
        <v>204</v>
      </c>
      <c r="BM212" s="163" t="s">
        <v>392</v>
      </c>
    </row>
    <row r="213" spans="2:65" s="1" customFormat="1" ht="16.5" customHeight="1">
      <c r="B213" s="122"/>
      <c r="C213" s="152" t="s">
        <v>393</v>
      </c>
      <c r="D213" s="152" t="s">
        <v>140</v>
      </c>
      <c r="E213" s="153" t="s">
        <v>394</v>
      </c>
      <c r="F213" s="154" t="s">
        <v>395</v>
      </c>
      <c r="G213" s="155" t="s">
        <v>381</v>
      </c>
      <c r="H213" s="176">
        <v>7.5</v>
      </c>
      <c r="I213" s="157"/>
      <c r="J213" s="158">
        <f>ROUND(I213*H213,2)</f>
        <v>0</v>
      </c>
      <c r="K213" s="159"/>
      <c r="L213" s="28"/>
      <c r="M213" s="160" t="s">
        <v>1</v>
      </c>
      <c r="N213" s="121" t="s">
        <v>41</v>
      </c>
      <c r="P213" s="161">
        <f>O213*H213</f>
        <v>0</v>
      </c>
      <c r="Q213" s="161">
        <v>0</v>
      </c>
      <c r="R213" s="161">
        <f>Q213*H213</f>
        <v>0</v>
      </c>
      <c r="S213" s="161">
        <v>0</v>
      </c>
      <c r="T213" s="162">
        <f>S213*H213</f>
        <v>0</v>
      </c>
      <c r="Y213" s="188"/>
      <c r="AR213" s="163" t="s">
        <v>204</v>
      </c>
      <c r="AT213" s="163" t="s">
        <v>140</v>
      </c>
      <c r="AU213" s="163" t="s">
        <v>86</v>
      </c>
      <c r="AY213" s="13" t="s">
        <v>138</v>
      </c>
      <c r="BE213" s="164">
        <f>IF(N213="základná",J213,0)</f>
        <v>0</v>
      </c>
      <c r="BF213" s="164">
        <f>IF(N213="znížená",J213,0)</f>
        <v>0</v>
      </c>
      <c r="BG213" s="164">
        <f>IF(N213="zákl. prenesená",J213,0)</f>
        <v>0</v>
      </c>
      <c r="BH213" s="164">
        <f>IF(N213="zníž. prenesená",J213,0)</f>
        <v>0</v>
      </c>
      <c r="BI213" s="164">
        <f>IF(N213="nulová",J213,0)</f>
        <v>0</v>
      </c>
      <c r="BJ213" s="13" t="s">
        <v>86</v>
      </c>
      <c r="BK213" s="164">
        <f>ROUND(I213*H213,2)</f>
        <v>0</v>
      </c>
      <c r="BL213" s="13" t="s">
        <v>204</v>
      </c>
      <c r="BM213" s="163" t="s">
        <v>396</v>
      </c>
    </row>
    <row r="214" spans="2:65" s="11" customFormat="1" ht="22.9" customHeight="1">
      <c r="B214" s="140"/>
      <c r="D214" s="141" t="s">
        <v>74</v>
      </c>
      <c r="E214" s="150" t="s">
        <v>397</v>
      </c>
      <c r="F214" s="150" t="s">
        <v>398</v>
      </c>
      <c r="I214" s="143"/>
      <c r="J214" s="151">
        <f>BK214</f>
        <v>0</v>
      </c>
      <c r="L214" s="140"/>
      <c r="M214" s="145"/>
      <c r="P214" s="146">
        <f>SUM(P215:P221)</f>
        <v>0</v>
      </c>
      <c r="R214" s="146">
        <f>SUM(R215:R221)</f>
        <v>2.0933999999999999</v>
      </c>
      <c r="T214" s="147">
        <f>SUM(T215:T221)</f>
        <v>1.7463599999999997</v>
      </c>
      <c r="AR214" s="141" t="s">
        <v>86</v>
      </c>
      <c r="AT214" s="148" t="s">
        <v>74</v>
      </c>
      <c r="AU214" s="148" t="s">
        <v>81</v>
      </c>
      <c r="AY214" s="141" t="s">
        <v>138</v>
      </c>
      <c r="BK214" s="149">
        <f>SUM(BK215:BK221)</f>
        <v>0</v>
      </c>
    </row>
    <row r="215" spans="2:65" s="1" customFormat="1" ht="16.5" customHeight="1">
      <c r="B215" s="122"/>
      <c r="C215" s="152" t="s">
        <v>399</v>
      </c>
      <c r="D215" s="152" t="s">
        <v>140</v>
      </c>
      <c r="E215" s="153" t="s">
        <v>400</v>
      </c>
      <c r="F215" s="154" t="s">
        <v>401</v>
      </c>
      <c r="G215" s="155" t="s">
        <v>143</v>
      </c>
      <c r="H215" s="156">
        <v>80.27</v>
      </c>
      <c r="I215" s="157"/>
      <c r="J215" s="158">
        <f t="shared" ref="J215:J221" si="55">ROUND(I215*H215,2)</f>
        <v>0</v>
      </c>
      <c r="K215" s="159"/>
      <c r="L215" s="28"/>
      <c r="M215" s="160" t="s">
        <v>1</v>
      </c>
      <c r="N215" s="121" t="s">
        <v>41</v>
      </c>
      <c r="P215" s="161">
        <f t="shared" ref="P215:P221" si="56">O215*H215</f>
        <v>0</v>
      </c>
      <c r="Q215" s="161">
        <v>0</v>
      </c>
      <c r="R215" s="161">
        <f t="shared" ref="R215:R221" si="57">Q215*H215</f>
        <v>0</v>
      </c>
      <c r="S215" s="161">
        <v>1.7999999999999999E-2</v>
      </c>
      <c r="T215" s="162">
        <f t="shared" ref="T215:T221" si="58">S215*H215</f>
        <v>1.4448599999999998</v>
      </c>
      <c r="AR215" s="163" t="s">
        <v>204</v>
      </c>
      <c r="AT215" s="163" t="s">
        <v>140</v>
      </c>
      <c r="AU215" s="163" t="s">
        <v>86</v>
      </c>
      <c r="AY215" s="13" t="s">
        <v>138</v>
      </c>
      <c r="BE215" s="164">
        <f t="shared" ref="BE215:BE221" si="59">IF(N215="základná",J215,0)</f>
        <v>0</v>
      </c>
      <c r="BF215" s="164">
        <f t="shared" ref="BF215:BF221" si="60">IF(N215="znížená",J215,0)</f>
        <v>0</v>
      </c>
      <c r="BG215" s="164">
        <f t="shared" ref="BG215:BG221" si="61">IF(N215="zákl. prenesená",J215,0)</f>
        <v>0</v>
      </c>
      <c r="BH215" s="164">
        <f t="shared" ref="BH215:BH221" si="62">IF(N215="zníž. prenesená",J215,0)</f>
        <v>0</v>
      </c>
      <c r="BI215" s="164">
        <f t="shared" ref="BI215:BI221" si="63">IF(N215="nulová",J215,0)</f>
        <v>0</v>
      </c>
      <c r="BJ215" s="13" t="s">
        <v>86</v>
      </c>
      <c r="BK215" s="164">
        <f t="shared" ref="BK215:BK221" si="64">ROUND(I215*H215,2)</f>
        <v>0</v>
      </c>
      <c r="BL215" s="13" t="s">
        <v>204</v>
      </c>
      <c r="BM215" s="163" t="s">
        <v>402</v>
      </c>
    </row>
    <row r="216" spans="2:65" s="1" customFormat="1" ht="16.5" customHeight="1">
      <c r="B216" s="122"/>
      <c r="C216" s="152" t="s">
        <v>403</v>
      </c>
      <c r="D216" s="152" t="s">
        <v>140</v>
      </c>
      <c r="E216" s="153" t="s">
        <v>404</v>
      </c>
      <c r="F216" s="154" t="s">
        <v>405</v>
      </c>
      <c r="G216" s="155" t="s">
        <v>143</v>
      </c>
      <c r="H216" s="156">
        <v>30.15</v>
      </c>
      <c r="I216" s="157"/>
      <c r="J216" s="158">
        <f t="shared" si="55"/>
        <v>0</v>
      </c>
      <c r="K216" s="159"/>
      <c r="L216" s="28"/>
      <c r="M216" s="160" t="s">
        <v>1</v>
      </c>
      <c r="N216" s="121" t="s">
        <v>41</v>
      </c>
      <c r="P216" s="161">
        <f t="shared" si="56"/>
        <v>0</v>
      </c>
      <c r="Q216" s="161">
        <v>0</v>
      </c>
      <c r="R216" s="161">
        <f t="shared" si="57"/>
        <v>0</v>
      </c>
      <c r="S216" s="161">
        <v>0.01</v>
      </c>
      <c r="T216" s="162">
        <f t="shared" si="58"/>
        <v>0.30149999999999999</v>
      </c>
      <c r="AR216" s="163" t="s">
        <v>204</v>
      </c>
      <c r="AT216" s="163" t="s">
        <v>140</v>
      </c>
      <c r="AU216" s="163" t="s">
        <v>86</v>
      </c>
      <c r="AY216" s="13" t="s">
        <v>138</v>
      </c>
      <c r="BE216" s="164">
        <f t="shared" si="59"/>
        <v>0</v>
      </c>
      <c r="BF216" s="164">
        <f t="shared" si="60"/>
        <v>0</v>
      </c>
      <c r="BG216" s="164">
        <f t="shared" si="61"/>
        <v>0</v>
      </c>
      <c r="BH216" s="164">
        <f t="shared" si="62"/>
        <v>0</v>
      </c>
      <c r="BI216" s="164">
        <f t="shared" si="63"/>
        <v>0</v>
      </c>
      <c r="BJ216" s="13" t="s">
        <v>86</v>
      </c>
      <c r="BK216" s="164">
        <f t="shared" si="64"/>
        <v>0</v>
      </c>
      <c r="BL216" s="13" t="s">
        <v>204</v>
      </c>
      <c r="BM216" s="163" t="s">
        <v>406</v>
      </c>
    </row>
    <row r="217" spans="2:65" s="1" customFormat="1" ht="16.5" customHeight="1">
      <c r="B217" s="122"/>
      <c r="C217" s="152" t="s">
        <v>407</v>
      </c>
      <c r="D217" s="152" t="s">
        <v>140</v>
      </c>
      <c r="E217" s="153" t="s">
        <v>408</v>
      </c>
      <c r="F217" s="154" t="s">
        <v>409</v>
      </c>
      <c r="G217" s="155" t="s">
        <v>143</v>
      </c>
      <c r="H217" s="156">
        <v>25.92</v>
      </c>
      <c r="I217" s="157"/>
      <c r="J217" s="158">
        <f t="shared" si="55"/>
        <v>0</v>
      </c>
      <c r="K217" s="159"/>
      <c r="L217" s="28"/>
      <c r="M217" s="160" t="s">
        <v>1</v>
      </c>
      <c r="N217" s="121" t="s">
        <v>41</v>
      </c>
      <c r="P217" s="161">
        <f t="shared" si="56"/>
        <v>0</v>
      </c>
      <c r="Q217" s="161">
        <v>0</v>
      </c>
      <c r="R217" s="161">
        <f t="shared" si="57"/>
        <v>0</v>
      </c>
      <c r="S217" s="161">
        <v>0</v>
      </c>
      <c r="T217" s="162">
        <f t="shared" si="58"/>
        <v>0</v>
      </c>
      <c r="AR217" s="163" t="s">
        <v>204</v>
      </c>
      <c r="AT217" s="163" t="s">
        <v>140</v>
      </c>
      <c r="AU217" s="163" t="s">
        <v>86</v>
      </c>
      <c r="AY217" s="13" t="s">
        <v>138</v>
      </c>
      <c r="BE217" s="164">
        <f t="shared" si="59"/>
        <v>0</v>
      </c>
      <c r="BF217" s="164">
        <f t="shared" si="60"/>
        <v>0</v>
      </c>
      <c r="BG217" s="164">
        <f t="shared" si="61"/>
        <v>0</v>
      </c>
      <c r="BH217" s="164">
        <f t="shared" si="62"/>
        <v>0</v>
      </c>
      <c r="BI217" s="164">
        <f t="shared" si="63"/>
        <v>0</v>
      </c>
      <c r="BJ217" s="13" t="s">
        <v>86</v>
      </c>
      <c r="BK217" s="164">
        <f t="shared" si="64"/>
        <v>0</v>
      </c>
      <c r="BL217" s="13" t="s">
        <v>204</v>
      </c>
      <c r="BM217" s="163" t="s">
        <v>410</v>
      </c>
    </row>
    <row r="218" spans="2:65" s="1" customFormat="1" ht="16.5" customHeight="1">
      <c r="B218" s="122"/>
      <c r="C218" s="165" t="s">
        <v>411</v>
      </c>
      <c r="D218" s="165" t="s">
        <v>183</v>
      </c>
      <c r="E218" s="166" t="s">
        <v>412</v>
      </c>
      <c r="F218" s="167" t="s">
        <v>413</v>
      </c>
      <c r="G218" s="168" t="s">
        <v>143</v>
      </c>
      <c r="H218" s="169">
        <v>25.92</v>
      </c>
      <c r="I218" s="170"/>
      <c r="J218" s="171">
        <f t="shared" si="55"/>
        <v>0</v>
      </c>
      <c r="K218" s="172"/>
      <c r="L218" s="173"/>
      <c r="M218" s="174" t="s">
        <v>1</v>
      </c>
      <c r="N218" s="175" t="s">
        <v>41</v>
      </c>
      <c r="P218" s="161">
        <f t="shared" si="56"/>
        <v>0</v>
      </c>
      <c r="Q218" s="161">
        <v>0.02</v>
      </c>
      <c r="R218" s="161">
        <f t="shared" si="57"/>
        <v>0.51840000000000008</v>
      </c>
      <c r="S218" s="161">
        <v>0</v>
      </c>
      <c r="T218" s="162">
        <f t="shared" si="58"/>
        <v>0</v>
      </c>
      <c r="AR218" s="163" t="s">
        <v>269</v>
      </c>
      <c r="AT218" s="163" t="s">
        <v>183</v>
      </c>
      <c r="AU218" s="163" t="s">
        <v>86</v>
      </c>
      <c r="AY218" s="13" t="s">
        <v>138</v>
      </c>
      <c r="BE218" s="164">
        <f t="shared" si="59"/>
        <v>0</v>
      </c>
      <c r="BF218" s="164">
        <f t="shared" si="60"/>
        <v>0</v>
      </c>
      <c r="BG218" s="164">
        <f t="shared" si="61"/>
        <v>0</v>
      </c>
      <c r="BH218" s="164">
        <f t="shared" si="62"/>
        <v>0</v>
      </c>
      <c r="BI218" s="164">
        <f t="shared" si="63"/>
        <v>0</v>
      </c>
      <c r="BJ218" s="13" t="s">
        <v>86</v>
      </c>
      <c r="BK218" s="164">
        <f t="shared" si="64"/>
        <v>0</v>
      </c>
      <c r="BL218" s="13" t="s">
        <v>204</v>
      </c>
      <c r="BM218" s="163" t="s">
        <v>414</v>
      </c>
    </row>
    <row r="219" spans="2:65" s="1" customFormat="1" ht="16.5" customHeight="1">
      <c r="B219" s="122"/>
      <c r="C219" s="152" t="s">
        <v>415</v>
      </c>
      <c r="D219" s="152" t="s">
        <v>140</v>
      </c>
      <c r="E219" s="153" t="s">
        <v>416</v>
      </c>
      <c r="F219" s="154" t="s">
        <v>417</v>
      </c>
      <c r="G219" s="155" t="s">
        <v>418</v>
      </c>
      <c r="H219" s="156">
        <v>1500</v>
      </c>
      <c r="I219" s="157"/>
      <c r="J219" s="158">
        <f t="shared" si="55"/>
        <v>0</v>
      </c>
      <c r="K219" s="159"/>
      <c r="L219" s="28"/>
      <c r="M219" s="160" t="s">
        <v>1</v>
      </c>
      <c r="N219" s="121" t="s">
        <v>41</v>
      </c>
      <c r="P219" s="161">
        <f t="shared" si="56"/>
        <v>0</v>
      </c>
      <c r="Q219" s="161">
        <v>5.0000000000000002E-5</v>
      </c>
      <c r="R219" s="161">
        <f t="shared" si="57"/>
        <v>7.4999999999999997E-2</v>
      </c>
      <c r="S219" s="161">
        <v>0</v>
      </c>
      <c r="T219" s="162">
        <f t="shared" si="58"/>
        <v>0</v>
      </c>
      <c r="AR219" s="163" t="s">
        <v>204</v>
      </c>
      <c r="AT219" s="163" t="s">
        <v>140</v>
      </c>
      <c r="AU219" s="163" t="s">
        <v>86</v>
      </c>
      <c r="AY219" s="13" t="s">
        <v>138</v>
      </c>
      <c r="BE219" s="164">
        <f t="shared" si="59"/>
        <v>0</v>
      </c>
      <c r="BF219" s="164">
        <f t="shared" si="60"/>
        <v>0</v>
      </c>
      <c r="BG219" s="164">
        <f t="shared" si="61"/>
        <v>0</v>
      </c>
      <c r="BH219" s="164">
        <f t="shared" si="62"/>
        <v>0</v>
      </c>
      <c r="BI219" s="164">
        <f t="shared" si="63"/>
        <v>0</v>
      </c>
      <c r="BJ219" s="13" t="s">
        <v>86</v>
      </c>
      <c r="BK219" s="164">
        <f t="shared" si="64"/>
        <v>0</v>
      </c>
      <c r="BL219" s="13" t="s">
        <v>204</v>
      </c>
      <c r="BM219" s="163" t="s">
        <v>419</v>
      </c>
    </row>
    <row r="220" spans="2:65" s="1" customFormat="1" ht="16.5" customHeight="1">
      <c r="B220" s="122"/>
      <c r="C220" s="165" t="s">
        <v>420</v>
      </c>
      <c r="D220" s="165" t="s">
        <v>183</v>
      </c>
      <c r="E220" s="166" t="s">
        <v>421</v>
      </c>
      <c r="F220" s="167" t="s">
        <v>422</v>
      </c>
      <c r="G220" s="168" t="s">
        <v>418</v>
      </c>
      <c r="H220" s="169">
        <v>1500</v>
      </c>
      <c r="I220" s="170"/>
      <c r="J220" s="171">
        <f t="shared" si="55"/>
        <v>0</v>
      </c>
      <c r="K220" s="172"/>
      <c r="L220" s="173"/>
      <c r="M220" s="174" t="s">
        <v>1</v>
      </c>
      <c r="N220" s="175" t="s">
        <v>41</v>
      </c>
      <c r="P220" s="161">
        <f t="shared" si="56"/>
        <v>0</v>
      </c>
      <c r="Q220" s="161">
        <v>1E-3</v>
      </c>
      <c r="R220" s="161">
        <f t="shared" si="57"/>
        <v>1.5</v>
      </c>
      <c r="S220" s="161">
        <v>0</v>
      </c>
      <c r="T220" s="162">
        <f t="shared" si="58"/>
        <v>0</v>
      </c>
      <c r="AR220" s="163" t="s">
        <v>269</v>
      </c>
      <c r="AT220" s="163" t="s">
        <v>183</v>
      </c>
      <c r="AU220" s="163" t="s">
        <v>86</v>
      </c>
      <c r="AY220" s="13" t="s">
        <v>138</v>
      </c>
      <c r="BE220" s="164">
        <f t="shared" si="59"/>
        <v>0</v>
      </c>
      <c r="BF220" s="164">
        <f t="shared" si="60"/>
        <v>0</v>
      </c>
      <c r="BG220" s="164">
        <f t="shared" si="61"/>
        <v>0</v>
      </c>
      <c r="BH220" s="164">
        <f t="shared" si="62"/>
        <v>0</v>
      </c>
      <c r="BI220" s="164">
        <f t="shared" si="63"/>
        <v>0</v>
      </c>
      <c r="BJ220" s="13" t="s">
        <v>86</v>
      </c>
      <c r="BK220" s="164">
        <f t="shared" si="64"/>
        <v>0</v>
      </c>
      <c r="BL220" s="13" t="s">
        <v>204</v>
      </c>
      <c r="BM220" s="163" t="s">
        <v>423</v>
      </c>
    </row>
    <row r="221" spans="2:65" s="1" customFormat="1" ht="16.5" customHeight="1">
      <c r="B221" s="122"/>
      <c r="C221" s="152" t="s">
        <v>424</v>
      </c>
      <c r="D221" s="152" t="s">
        <v>140</v>
      </c>
      <c r="E221" s="153" t="s">
        <v>425</v>
      </c>
      <c r="F221" s="154" t="s">
        <v>426</v>
      </c>
      <c r="G221" s="155" t="s">
        <v>381</v>
      </c>
      <c r="H221" s="176">
        <v>137</v>
      </c>
      <c r="I221" s="157"/>
      <c r="J221" s="158">
        <f t="shared" si="55"/>
        <v>0</v>
      </c>
      <c r="K221" s="159"/>
      <c r="L221" s="28"/>
      <c r="M221" s="160" t="s">
        <v>1</v>
      </c>
      <c r="N221" s="121" t="s">
        <v>41</v>
      </c>
      <c r="P221" s="161">
        <f t="shared" si="56"/>
        <v>0</v>
      </c>
      <c r="Q221" s="161">
        <v>0</v>
      </c>
      <c r="R221" s="161">
        <f t="shared" si="57"/>
        <v>0</v>
      </c>
      <c r="S221" s="161">
        <v>0</v>
      </c>
      <c r="T221" s="162">
        <f t="shared" si="58"/>
        <v>0</v>
      </c>
      <c r="Y221" s="188"/>
      <c r="AR221" s="163" t="s">
        <v>204</v>
      </c>
      <c r="AT221" s="163" t="s">
        <v>140</v>
      </c>
      <c r="AU221" s="163" t="s">
        <v>86</v>
      </c>
      <c r="AY221" s="13" t="s">
        <v>138</v>
      </c>
      <c r="BE221" s="164">
        <f t="shared" si="59"/>
        <v>0</v>
      </c>
      <c r="BF221" s="164">
        <f t="shared" si="60"/>
        <v>0</v>
      </c>
      <c r="BG221" s="164">
        <f t="shared" si="61"/>
        <v>0</v>
      </c>
      <c r="BH221" s="164">
        <f t="shared" si="62"/>
        <v>0</v>
      </c>
      <c r="BI221" s="164">
        <f t="shared" si="63"/>
        <v>0</v>
      </c>
      <c r="BJ221" s="13" t="s">
        <v>86</v>
      </c>
      <c r="BK221" s="164">
        <f t="shared" si="64"/>
        <v>0</v>
      </c>
      <c r="BL221" s="13" t="s">
        <v>204</v>
      </c>
      <c r="BM221" s="163" t="s">
        <v>427</v>
      </c>
    </row>
    <row r="222" spans="2:65" s="11" customFormat="1" ht="25.9" customHeight="1">
      <c r="B222" s="140"/>
      <c r="D222" s="141" t="s">
        <v>74</v>
      </c>
      <c r="E222" s="142" t="s">
        <v>428</v>
      </c>
      <c r="F222" s="142" t="s">
        <v>429</v>
      </c>
      <c r="I222" s="143"/>
      <c r="J222" s="144">
        <f>BK222</f>
        <v>0</v>
      </c>
      <c r="L222" s="140"/>
      <c r="M222" s="145"/>
      <c r="P222" s="146">
        <f>P223</f>
        <v>0</v>
      </c>
      <c r="R222" s="146">
        <f>R223</f>
        <v>0</v>
      </c>
      <c r="T222" s="147">
        <f>T223</f>
        <v>0</v>
      </c>
      <c r="AR222" s="141" t="s">
        <v>144</v>
      </c>
      <c r="AT222" s="148" t="s">
        <v>74</v>
      </c>
      <c r="AU222" s="148" t="s">
        <v>75</v>
      </c>
      <c r="AY222" s="141" t="s">
        <v>138</v>
      </c>
      <c r="BK222" s="149">
        <f>BK223</f>
        <v>0</v>
      </c>
    </row>
    <row r="223" spans="2:65" s="1" customFormat="1" ht="16.5" customHeight="1">
      <c r="B223" s="122"/>
      <c r="C223" s="152" t="s">
        <v>430</v>
      </c>
      <c r="D223" s="152" t="s">
        <v>140</v>
      </c>
      <c r="E223" s="153" t="s">
        <v>431</v>
      </c>
      <c r="F223" s="154" t="s">
        <v>432</v>
      </c>
      <c r="G223" s="155" t="s">
        <v>433</v>
      </c>
      <c r="H223" s="156">
        <v>1</v>
      </c>
      <c r="I223" s="157"/>
      <c r="J223" s="158">
        <f>ROUND(I223*H223,2)</f>
        <v>0</v>
      </c>
      <c r="K223" s="159"/>
      <c r="L223" s="28"/>
      <c r="M223" s="177" t="s">
        <v>1</v>
      </c>
      <c r="N223" s="178" t="s">
        <v>41</v>
      </c>
      <c r="O223" s="179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AR223" s="163" t="s">
        <v>434</v>
      </c>
      <c r="AT223" s="163" t="s">
        <v>140</v>
      </c>
      <c r="AU223" s="163" t="s">
        <v>81</v>
      </c>
      <c r="AY223" s="13" t="s">
        <v>138</v>
      </c>
      <c r="BE223" s="164">
        <f>IF(N223="základná",J223,0)</f>
        <v>0</v>
      </c>
      <c r="BF223" s="164">
        <f>IF(N223="znížená",J223,0)</f>
        <v>0</v>
      </c>
      <c r="BG223" s="164">
        <f>IF(N223="zákl. prenesená",J223,0)</f>
        <v>0</v>
      </c>
      <c r="BH223" s="164">
        <f>IF(N223="zníž. prenesená",J223,0)</f>
        <v>0</v>
      </c>
      <c r="BI223" s="164">
        <f>IF(N223="nulová",J223,0)</f>
        <v>0</v>
      </c>
      <c r="BJ223" s="13" t="s">
        <v>86</v>
      </c>
      <c r="BK223" s="164">
        <f>ROUND(I223*H223,2)</f>
        <v>0</v>
      </c>
      <c r="BL223" s="13" t="s">
        <v>434</v>
      </c>
      <c r="BM223" s="163" t="s">
        <v>435</v>
      </c>
    </row>
    <row r="224" spans="2:65" s="1" customFormat="1" ht="6.95" customHeight="1">
      <c r="B224" s="43"/>
      <c r="C224" s="44"/>
      <c r="D224" s="44"/>
      <c r="E224" s="44"/>
      <c r="F224" s="44"/>
      <c r="G224" s="44"/>
      <c r="H224" s="44"/>
      <c r="I224" s="44"/>
      <c r="J224" s="44"/>
      <c r="K224" s="44"/>
      <c r="L224" s="28"/>
    </row>
  </sheetData>
  <autoFilter ref="C140:K223" xr:uid="{00000000-0009-0000-0000-000001000000}"/>
  <mergeCells count="17">
    <mergeCell ref="E133:H133"/>
    <mergeCell ref="E131:H131"/>
    <mergeCell ref="L2:V2"/>
    <mergeCell ref="D115:F115"/>
    <mergeCell ref="D116:F116"/>
    <mergeCell ref="D117:F117"/>
    <mergeCell ref="E129:H129"/>
    <mergeCell ref="E85:H85"/>
    <mergeCell ref="E87:H87"/>
    <mergeCell ref="E89:H89"/>
    <mergeCell ref="D113:F113"/>
    <mergeCell ref="D114:F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9"/>
  <sheetViews>
    <sheetView showGridLines="0" topLeftCell="A168" workbookViewId="0">
      <selection activeCell="F186" sqref="F186:H18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6" width="0" hidden="1" customWidth="1"/>
  </cols>
  <sheetData>
    <row r="2" spans="2:46" ht="36.950000000000003" customHeight="1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3" t="s">
        <v>89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customHeight="1">
      <c r="B4" s="16"/>
      <c r="D4" s="17" t="s">
        <v>92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37" t="str">
        <f>'Rekapitulácia stavby'!K6</f>
        <v>NOVÝ ZDROJ TEPLA A ELEKTRICKEJ ENERGIE- PLYNOVÉ MOTORY A TRANSFORMÁTOR T10</v>
      </c>
      <c r="F7" s="238"/>
      <c r="G7" s="238"/>
      <c r="H7" s="238"/>
      <c r="L7" s="16"/>
    </row>
    <row r="8" spans="2:46" ht="12" customHeight="1">
      <c r="B8" s="16"/>
      <c r="D8" s="23" t="s">
        <v>93</v>
      </c>
      <c r="L8" s="16"/>
    </row>
    <row r="9" spans="2:46" s="1" customFormat="1" ht="16.5" customHeight="1">
      <c r="B9" s="28"/>
      <c r="E9" s="237" t="s">
        <v>94</v>
      </c>
      <c r="F9" s="239"/>
      <c r="G9" s="239"/>
      <c r="H9" s="239"/>
      <c r="L9" s="28"/>
    </row>
    <row r="10" spans="2:46" s="1" customFormat="1" ht="12" customHeight="1">
      <c r="B10" s="28"/>
      <c r="D10" s="23" t="s">
        <v>95</v>
      </c>
      <c r="L10" s="28"/>
    </row>
    <row r="11" spans="2:46" s="1" customFormat="1" ht="16.5" customHeight="1">
      <c r="B11" s="28"/>
      <c r="E11" s="212" t="s">
        <v>436</v>
      </c>
      <c r="F11" s="239"/>
      <c r="G11" s="239"/>
      <c r="H11" s="239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17</v>
      </c>
      <c r="F13" s="21" t="s">
        <v>1</v>
      </c>
      <c r="I13" s="23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23" t="s">
        <v>21</v>
      </c>
      <c r="J14" s="51" t="str">
        <f>'Rekapitulácia stavby'!AN8</f>
        <v>12. 4. 2022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23</v>
      </c>
      <c r="I16" s="23" t="s">
        <v>24</v>
      </c>
      <c r="J16" s="21" t="s">
        <v>1</v>
      </c>
      <c r="L16" s="28"/>
    </row>
    <row r="17" spans="2:12" s="1" customFormat="1" ht="18" customHeight="1">
      <c r="B17" s="28"/>
      <c r="E17" s="21" t="s">
        <v>25</v>
      </c>
      <c r="I17" s="23" t="s">
        <v>26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27</v>
      </c>
      <c r="I19" s="23" t="s">
        <v>24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40" t="str">
        <f>'Rekapitulácia stavby'!E14</f>
        <v>Vyplň údaj</v>
      </c>
      <c r="F20" s="230"/>
      <c r="G20" s="230"/>
      <c r="H20" s="230"/>
      <c r="I20" s="23" t="s">
        <v>26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29</v>
      </c>
      <c r="I22" s="23" t="s">
        <v>24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26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32</v>
      </c>
      <c r="I25" s="23" t="s">
        <v>24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26</v>
      </c>
      <c r="J26" s="21" t="str">
        <f>IF('Rekapitulácia stavby'!AN20="","",'Rekapitulácia stavby'!AN20)</f>
        <v/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34</v>
      </c>
      <c r="L28" s="28"/>
    </row>
    <row r="29" spans="2:12" s="7" customFormat="1" ht="16.5" customHeight="1">
      <c r="B29" s="92"/>
      <c r="E29" s="234" t="s">
        <v>1</v>
      </c>
      <c r="F29" s="234"/>
      <c r="G29" s="234"/>
      <c r="H29" s="234"/>
      <c r="L29" s="92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D32" s="21" t="s">
        <v>96</v>
      </c>
      <c r="J32" s="93">
        <f>J98</f>
        <v>0</v>
      </c>
      <c r="L32" s="28"/>
    </row>
    <row r="33" spans="2:12" s="1" customFormat="1" ht="14.45" customHeight="1">
      <c r="B33" s="28"/>
      <c r="D33" s="94" t="s">
        <v>97</v>
      </c>
      <c r="J33" s="93">
        <f>J113</f>
        <v>0</v>
      </c>
      <c r="L33" s="28"/>
    </row>
    <row r="34" spans="2:12" s="1" customFormat="1" ht="25.35" customHeight="1">
      <c r="B34" s="28"/>
      <c r="D34" s="95" t="s">
        <v>35</v>
      </c>
      <c r="J34" s="64">
        <f>ROUND(J32 + J33, 2)</f>
        <v>0</v>
      </c>
      <c r="L34" s="28"/>
    </row>
    <row r="35" spans="2:12" s="1" customFormat="1" ht="6.95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45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45" customHeight="1">
      <c r="B37" s="28"/>
      <c r="D37" s="96" t="s">
        <v>39</v>
      </c>
      <c r="E37" s="33" t="s">
        <v>40</v>
      </c>
      <c r="F37" s="97">
        <f>ROUND((SUM(BE113:BE120) + SUM(BE142:BE188)),  2)</f>
        <v>0</v>
      </c>
      <c r="G37" s="98"/>
      <c r="H37" s="98"/>
      <c r="I37" s="99">
        <v>0.2</v>
      </c>
      <c r="J37" s="97">
        <f>ROUND(((SUM(BE113:BE120) + SUM(BE142:BE188))*I37),  2)</f>
        <v>0</v>
      </c>
      <c r="L37" s="28"/>
    </row>
    <row r="38" spans="2:12" s="1" customFormat="1" ht="14.45" customHeight="1">
      <c r="B38" s="28"/>
      <c r="E38" s="33" t="s">
        <v>41</v>
      </c>
      <c r="F38" s="97">
        <f>ROUND((SUM(BF113:BF120) + SUM(BF142:BF188)),  2)</f>
        <v>0</v>
      </c>
      <c r="G38" s="98"/>
      <c r="H38" s="98"/>
      <c r="I38" s="99">
        <v>0.2</v>
      </c>
      <c r="J38" s="97">
        <f>ROUND(((SUM(BF113:BF120) + SUM(BF142:BF188))*I38),  2)</f>
        <v>0</v>
      </c>
      <c r="L38" s="28"/>
    </row>
    <row r="39" spans="2:12" s="1" customFormat="1" ht="14.45" hidden="1" customHeight="1">
      <c r="B39" s="28"/>
      <c r="E39" s="23" t="s">
        <v>42</v>
      </c>
      <c r="F39" s="84">
        <f>ROUND((SUM(BG113:BG120) + SUM(BG142:BG188)),  2)</f>
        <v>0</v>
      </c>
      <c r="I39" s="100">
        <v>0.2</v>
      </c>
      <c r="J39" s="84">
        <f>0</f>
        <v>0</v>
      </c>
      <c r="L39" s="28"/>
    </row>
    <row r="40" spans="2:12" s="1" customFormat="1" ht="14.45" hidden="1" customHeight="1">
      <c r="B40" s="28"/>
      <c r="E40" s="23" t="s">
        <v>43</v>
      </c>
      <c r="F40" s="84">
        <f>ROUND((SUM(BH113:BH120) + SUM(BH142:BH188)),  2)</f>
        <v>0</v>
      </c>
      <c r="I40" s="100">
        <v>0.2</v>
      </c>
      <c r="J40" s="84">
        <f>0</f>
        <v>0</v>
      </c>
      <c r="L40" s="28"/>
    </row>
    <row r="41" spans="2:12" s="1" customFormat="1" ht="14.45" hidden="1" customHeight="1">
      <c r="B41" s="28"/>
      <c r="E41" s="33" t="s">
        <v>44</v>
      </c>
      <c r="F41" s="97">
        <f>ROUND((SUM(BI113:BI120) + SUM(BI142:BI188)),  2)</f>
        <v>0</v>
      </c>
      <c r="G41" s="98"/>
      <c r="H41" s="98"/>
      <c r="I41" s="99">
        <v>0</v>
      </c>
      <c r="J41" s="97">
        <f>0</f>
        <v>0</v>
      </c>
      <c r="L41" s="28"/>
    </row>
    <row r="42" spans="2:12" s="1" customFormat="1" ht="6.95" customHeight="1">
      <c r="B42" s="28"/>
      <c r="L42" s="28"/>
    </row>
    <row r="43" spans="2:12" s="1" customFormat="1" ht="25.35" customHeight="1">
      <c r="B43" s="28"/>
      <c r="C43" s="101"/>
      <c r="D43" s="102" t="s">
        <v>45</v>
      </c>
      <c r="E43" s="55"/>
      <c r="F43" s="55"/>
      <c r="G43" s="103" t="s">
        <v>46</v>
      </c>
      <c r="H43" s="104" t="s">
        <v>47</v>
      </c>
      <c r="I43" s="55"/>
      <c r="J43" s="105">
        <f>SUM(J34:J41)</f>
        <v>0</v>
      </c>
      <c r="K43" s="106"/>
      <c r="L43" s="28"/>
    </row>
    <row r="44" spans="2:12" s="1" customFormat="1" ht="14.45" customHeight="1">
      <c r="B44" s="28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50</v>
      </c>
      <c r="E61" s="30"/>
      <c r="F61" s="107" t="s">
        <v>51</v>
      </c>
      <c r="G61" s="42" t="s">
        <v>50</v>
      </c>
      <c r="H61" s="30"/>
      <c r="I61" s="30"/>
      <c r="J61" s="108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50</v>
      </c>
      <c r="E76" s="30"/>
      <c r="F76" s="107" t="s">
        <v>51</v>
      </c>
      <c r="G76" s="42" t="s">
        <v>50</v>
      </c>
      <c r="H76" s="30"/>
      <c r="I76" s="30"/>
      <c r="J76" s="108" t="s">
        <v>51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98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37" t="str">
        <f>E7</f>
        <v>NOVÝ ZDROJ TEPLA A ELEKTRICKEJ ENERGIE- PLYNOVÉ MOTORY A TRANSFORMÁTOR T10</v>
      </c>
      <c r="F85" s="238"/>
      <c r="G85" s="238"/>
      <c r="H85" s="238"/>
      <c r="L85" s="28"/>
    </row>
    <row r="86" spans="2:12" ht="12" customHeight="1">
      <c r="B86" s="16"/>
      <c r="C86" s="23" t="s">
        <v>93</v>
      </c>
      <c r="L86" s="16"/>
    </row>
    <row r="87" spans="2:12" s="1" customFormat="1" ht="16.5" customHeight="1">
      <c r="B87" s="28"/>
      <c r="E87" s="237" t="s">
        <v>94</v>
      </c>
      <c r="F87" s="239"/>
      <c r="G87" s="239"/>
      <c r="H87" s="239"/>
      <c r="L87" s="28"/>
    </row>
    <row r="88" spans="2:12" s="1" customFormat="1" ht="12" customHeight="1">
      <c r="B88" s="28"/>
      <c r="C88" s="23" t="s">
        <v>95</v>
      </c>
      <c r="L88" s="28"/>
    </row>
    <row r="89" spans="2:12" s="1" customFormat="1" ht="16.5" customHeight="1">
      <c r="B89" s="28"/>
      <c r="E89" s="212" t="str">
        <f>E11</f>
        <v xml:space="preserve"> SO 12 – ÚPRAVY V ROZVODNI 110 KV</v>
      </c>
      <c r="F89" s="239"/>
      <c r="G89" s="239"/>
      <c r="H89" s="239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19</v>
      </c>
      <c r="F91" s="21" t="str">
        <f>F14</f>
        <v>Žilina</v>
      </c>
      <c r="I91" s="23" t="s">
        <v>21</v>
      </c>
      <c r="J91" s="51" t="str">
        <f>IF(J14="","",J14)</f>
        <v>12. 4. 2022</v>
      </c>
      <c r="L91" s="28"/>
    </row>
    <row r="92" spans="2:12" s="1" customFormat="1" ht="6.95" customHeight="1">
      <c r="B92" s="28"/>
      <c r="L92" s="28"/>
    </row>
    <row r="93" spans="2:12" s="1" customFormat="1" ht="15.2" customHeight="1">
      <c r="B93" s="28"/>
      <c r="C93" s="23" t="s">
        <v>23</v>
      </c>
      <c r="F93" s="21" t="str">
        <f>E17</f>
        <v>ŽILINSKÁ TEPLÁRENSKÁ, a.s. KOŠICKÁ 11, 011 87 ŽILI</v>
      </c>
      <c r="I93" s="23" t="s">
        <v>29</v>
      </c>
      <c r="J93" s="26" t="str">
        <f>E23</f>
        <v>Ing. Proks</v>
      </c>
      <c r="L93" s="28"/>
    </row>
    <row r="94" spans="2:12" s="1" customFormat="1" ht="15.2" customHeight="1">
      <c r="B94" s="28"/>
      <c r="C94" s="23" t="s">
        <v>27</v>
      </c>
      <c r="F94" s="21" t="str">
        <f>IF(E20="","",E20)</f>
        <v>Vyplň údaj</v>
      </c>
      <c r="I94" s="23" t="s">
        <v>32</v>
      </c>
      <c r="J94" s="26" t="str">
        <f>E26</f>
        <v xml:space="preserve"> 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9" t="s">
        <v>99</v>
      </c>
      <c r="D96" s="101"/>
      <c r="E96" s="101"/>
      <c r="F96" s="101"/>
      <c r="G96" s="101"/>
      <c r="H96" s="101"/>
      <c r="I96" s="101"/>
      <c r="J96" s="110" t="s">
        <v>100</v>
      </c>
      <c r="K96" s="101"/>
      <c r="L96" s="28"/>
    </row>
    <row r="97" spans="2:47" s="1" customFormat="1" ht="10.35" customHeight="1">
      <c r="B97" s="28"/>
      <c r="L97" s="28"/>
    </row>
    <row r="98" spans="2:47" s="1" customFormat="1" ht="22.9" customHeight="1">
      <c r="B98" s="28"/>
      <c r="C98" s="111" t="s">
        <v>101</v>
      </c>
      <c r="J98" s="64">
        <f>J142</f>
        <v>0</v>
      </c>
      <c r="L98" s="28"/>
      <c r="AU98" s="13" t="s">
        <v>102</v>
      </c>
    </row>
    <row r="99" spans="2:47" s="8" customFormat="1" ht="24.95" customHeight="1">
      <c r="B99" s="112"/>
      <c r="D99" s="113" t="s">
        <v>103</v>
      </c>
      <c r="E99" s="114"/>
      <c r="F99" s="114"/>
      <c r="G99" s="114"/>
      <c r="H99" s="114"/>
      <c r="I99" s="114"/>
      <c r="J99" s="115">
        <f>J143</f>
        <v>0</v>
      </c>
      <c r="L99" s="112"/>
    </row>
    <row r="100" spans="2:47" s="9" customFormat="1" ht="19.899999999999999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J144</f>
        <v>0</v>
      </c>
      <c r="L100" s="116"/>
    </row>
    <row r="101" spans="2:47" s="9" customFormat="1" ht="19.899999999999999" customHeight="1">
      <c r="B101" s="116"/>
      <c r="D101" s="117" t="s">
        <v>105</v>
      </c>
      <c r="E101" s="118"/>
      <c r="F101" s="118"/>
      <c r="G101" s="118"/>
      <c r="H101" s="118"/>
      <c r="I101" s="118"/>
      <c r="J101" s="119">
        <f>J153</f>
        <v>0</v>
      </c>
      <c r="L101" s="116"/>
    </row>
    <row r="102" spans="2:47" s="9" customFormat="1" ht="19.899999999999999" customHeight="1">
      <c r="B102" s="116"/>
      <c r="D102" s="117" t="s">
        <v>437</v>
      </c>
      <c r="E102" s="118"/>
      <c r="F102" s="118"/>
      <c r="G102" s="118"/>
      <c r="H102" s="118"/>
      <c r="I102" s="118"/>
      <c r="J102" s="119">
        <f>J157</f>
        <v>0</v>
      </c>
      <c r="L102" s="116"/>
    </row>
    <row r="103" spans="2:47" s="9" customFormat="1" ht="19.899999999999999" customHeight="1">
      <c r="B103" s="116"/>
      <c r="D103" s="117" t="s">
        <v>107</v>
      </c>
      <c r="E103" s="118"/>
      <c r="F103" s="118"/>
      <c r="G103" s="118"/>
      <c r="H103" s="118"/>
      <c r="I103" s="118"/>
      <c r="J103" s="119">
        <f>J159</f>
        <v>0</v>
      </c>
      <c r="L103" s="116"/>
    </row>
    <row r="104" spans="2:47" s="9" customFormat="1" ht="19.899999999999999" customHeight="1">
      <c r="B104" s="116"/>
      <c r="D104" s="117" t="s">
        <v>438</v>
      </c>
      <c r="E104" s="118"/>
      <c r="F104" s="118"/>
      <c r="G104" s="118"/>
      <c r="H104" s="118"/>
      <c r="I104" s="118"/>
      <c r="J104" s="119">
        <f>J163</f>
        <v>0</v>
      </c>
      <c r="L104" s="116"/>
    </row>
    <row r="105" spans="2:47" s="9" customFormat="1" ht="19.899999999999999" customHeight="1">
      <c r="B105" s="116"/>
      <c r="D105" s="117" t="s">
        <v>108</v>
      </c>
      <c r="E105" s="118"/>
      <c r="F105" s="118"/>
      <c r="G105" s="118"/>
      <c r="H105" s="118"/>
      <c r="I105" s="118"/>
      <c r="J105" s="119">
        <f>J168</f>
        <v>0</v>
      </c>
      <c r="L105" s="116"/>
    </row>
    <row r="106" spans="2:47" s="9" customFormat="1" ht="19.899999999999999" customHeight="1">
      <c r="B106" s="116"/>
      <c r="D106" s="117" t="s">
        <v>439</v>
      </c>
      <c r="E106" s="118"/>
      <c r="F106" s="118"/>
      <c r="G106" s="118"/>
      <c r="H106" s="118"/>
      <c r="I106" s="118"/>
      <c r="J106" s="119">
        <f>J177</f>
        <v>0</v>
      </c>
      <c r="L106" s="116"/>
    </row>
    <row r="107" spans="2:47" s="8" customFormat="1" ht="24.95" customHeight="1">
      <c r="B107" s="112"/>
      <c r="D107" s="113" t="s">
        <v>109</v>
      </c>
      <c r="E107" s="114"/>
      <c r="F107" s="114"/>
      <c r="G107" s="114"/>
      <c r="H107" s="114"/>
      <c r="I107" s="114"/>
      <c r="J107" s="115">
        <f>J179</f>
        <v>0</v>
      </c>
      <c r="L107" s="112"/>
    </row>
    <row r="108" spans="2:47" s="9" customFormat="1" ht="19.899999999999999" customHeight="1">
      <c r="B108" s="116"/>
      <c r="D108" s="117" t="s">
        <v>440</v>
      </c>
      <c r="E108" s="118"/>
      <c r="F108" s="118"/>
      <c r="G108" s="118"/>
      <c r="H108" s="118"/>
      <c r="I108" s="118"/>
      <c r="J108" s="119">
        <f>J180</f>
        <v>0</v>
      </c>
      <c r="L108" s="116"/>
    </row>
    <row r="109" spans="2:47" s="8" customFormat="1" ht="24.95" customHeight="1">
      <c r="B109" s="112"/>
      <c r="D109" s="113" t="s">
        <v>441</v>
      </c>
      <c r="E109" s="114"/>
      <c r="F109" s="114"/>
      <c r="G109" s="114"/>
      <c r="H109" s="114"/>
      <c r="I109" s="114"/>
      <c r="J109" s="115">
        <f>J182</f>
        <v>0</v>
      </c>
      <c r="L109" s="112"/>
    </row>
    <row r="110" spans="2:47" s="9" customFormat="1" ht="19.899999999999999" customHeight="1">
      <c r="B110" s="116"/>
      <c r="D110" s="117" t="s">
        <v>442</v>
      </c>
      <c r="E110" s="118"/>
      <c r="F110" s="118"/>
      <c r="G110" s="118"/>
      <c r="H110" s="118"/>
      <c r="I110" s="118"/>
      <c r="J110" s="119">
        <f>J183</f>
        <v>0</v>
      </c>
      <c r="L110" s="116"/>
    </row>
    <row r="111" spans="2:47" s="1" customFormat="1" ht="21.75" customHeight="1">
      <c r="B111" s="28"/>
      <c r="L111" s="28"/>
    </row>
    <row r="112" spans="2:47" s="1" customFormat="1" ht="6.95" customHeight="1">
      <c r="B112" s="28"/>
      <c r="L112" s="28"/>
    </row>
    <row r="113" spans="2:65" s="1" customFormat="1" ht="29.25" customHeight="1">
      <c r="B113" s="28"/>
      <c r="C113" s="111" t="s">
        <v>114</v>
      </c>
      <c r="J113" s="120">
        <f>ROUND(J114 + J115 + J116 + J117 + J118 + J119,2)</f>
        <v>0</v>
      </c>
      <c r="L113" s="28"/>
      <c r="N113" s="121" t="s">
        <v>39</v>
      </c>
    </row>
    <row r="114" spans="2:65" s="1" customFormat="1" ht="18" customHeight="1">
      <c r="B114" s="122"/>
      <c r="C114" s="123"/>
      <c r="D114" s="235" t="s">
        <v>115</v>
      </c>
      <c r="E114" s="236"/>
      <c r="F114" s="236"/>
      <c r="G114" s="123"/>
      <c r="H114" s="123"/>
      <c r="I114" s="123"/>
      <c r="J114" s="125">
        <v>0</v>
      </c>
      <c r="K114" s="123"/>
      <c r="L114" s="122"/>
      <c r="M114" s="123"/>
      <c r="N114" s="126" t="s">
        <v>41</v>
      </c>
      <c r="O114" s="123"/>
      <c r="P114" s="123"/>
      <c r="Q114" s="123"/>
      <c r="R114" s="123"/>
      <c r="S114" s="123"/>
      <c r="T114" s="123"/>
      <c r="U114" s="123"/>
      <c r="V114" s="123"/>
      <c r="W114" s="123"/>
      <c r="X114" s="123"/>
      <c r="Y114" s="123"/>
      <c r="Z114" s="123"/>
      <c r="AA114" s="123"/>
      <c r="AB114" s="123"/>
      <c r="AC114" s="123"/>
      <c r="AD114" s="123"/>
      <c r="AE114" s="123"/>
      <c r="AF114" s="123"/>
      <c r="AG114" s="123"/>
      <c r="AH114" s="123"/>
      <c r="AI114" s="123"/>
      <c r="AJ114" s="123"/>
      <c r="AK114" s="123"/>
      <c r="AL114" s="123"/>
      <c r="AM114" s="123"/>
      <c r="AN114" s="123"/>
      <c r="AO114" s="123"/>
      <c r="AP114" s="123"/>
      <c r="AQ114" s="123"/>
      <c r="AR114" s="123"/>
      <c r="AS114" s="123"/>
      <c r="AT114" s="123"/>
      <c r="AU114" s="123"/>
      <c r="AV114" s="123"/>
      <c r="AW114" s="123"/>
      <c r="AX114" s="123"/>
      <c r="AY114" s="127" t="s">
        <v>116</v>
      </c>
      <c r="AZ114" s="123"/>
      <c r="BA114" s="123"/>
      <c r="BB114" s="123"/>
      <c r="BC114" s="123"/>
      <c r="BD114" s="123"/>
      <c r="BE114" s="128">
        <f t="shared" ref="BE114:BE119" si="0">IF(N114="základná",J114,0)</f>
        <v>0</v>
      </c>
      <c r="BF114" s="128">
        <f t="shared" ref="BF114:BF119" si="1">IF(N114="znížená",J114,0)</f>
        <v>0</v>
      </c>
      <c r="BG114" s="128">
        <f t="shared" ref="BG114:BG119" si="2">IF(N114="zákl. prenesená",J114,0)</f>
        <v>0</v>
      </c>
      <c r="BH114" s="128">
        <f t="shared" ref="BH114:BH119" si="3">IF(N114="zníž. prenesená",J114,0)</f>
        <v>0</v>
      </c>
      <c r="BI114" s="128">
        <f t="shared" ref="BI114:BI119" si="4">IF(N114="nulová",J114,0)</f>
        <v>0</v>
      </c>
      <c r="BJ114" s="127" t="s">
        <v>86</v>
      </c>
      <c r="BK114" s="123"/>
      <c r="BL114" s="123"/>
      <c r="BM114" s="123"/>
    </row>
    <row r="115" spans="2:65" s="1" customFormat="1" ht="18" customHeight="1">
      <c r="B115" s="122"/>
      <c r="C115" s="123"/>
      <c r="D115" s="235" t="s">
        <v>117</v>
      </c>
      <c r="E115" s="236"/>
      <c r="F115" s="236"/>
      <c r="G115" s="123"/>
      <c r="H115" s="123"/>
      <c r="I115" s="123"/>
      <c r="J115" s="125">
        <v>0</v>
      </c>
      <c r="K115" s="123"/>
      <c r="L115" s="122"/>
      <c r="M115" s="123"/>
      <c r="N115" s="126" t="s">
        <v>41</v>
      </c>
      <c r="O115" s="123"/>
      <c r="P115" s="123"/>
      <c r="Q115" s="123"/>
      <c r="R115" s="123"/>
      <c r="S115" s="123"/>
      <c r="T115" s="123"/>
      <c r="U115" s="123"/>
      <c r="V115" s="123"/>
      <c r="W115" s="123"/>
      <c r="X115" s="123"/>
      <c r="Y115" s="123"/>
      <c r="Z115" s="123"/>
      <c r="AA115" s="123"/>
      <c r="AB115" s="123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3"/>
      <c r="AN115" s="123"/>
      <c r="AO115" s="123"/>
      <c r="AP115" s="123"/>
      <c r="AQ115" s="123"/>
      <c r="AR115" s="123"/>
      <c r="AS115" s="123"/>
      <c r="AT115" s="123"/>
      <c r="AU115" s="123"/>
      <c r="AV115" s="123"/>
      <c r="AW115" s="123"/>
      <c r="AX115" s="123"/>
      <c r="AY115" s="127" t="s">
        <v>116</v>
      </c>
      <c r="AZ115" s="123"/>
      <c r="BA115" s="123"/>
      <c r="BB115" s="123"/>
      <c r="BC115" s="123"/>
      <c r="BD115" s="123"/>
      <c r="BE115" s="128">
        <f t="shared" si="0"/>
        <v>0</v>
      </c>
      <c r="BF115" s="128">
        <f t="shared" si="1"/>
        <v>0</v>
      </c>
      <c r="BG115" s="128">
        <f t="shared" si="2"/>
        <v>0</v>
      </c>
      <c r="BH115" s="128">
        <f t="shared" si="3"/>
        <v>0</v>
      </c>
      <c r="BI115" s="128">
        <f t="shared" si="4"/>
        <v>0</v>
      </c>
      <c r="BJ115" s="127" t="s">
        <v>86</v>
      </c>
      <c r="BK115" s="123"/>
      <c r="BL115" s="123"/>
      <c r="BM115" s="123"/>
    </row>
    <row r="116" spans="2:65" s="1" customFormat="1" ht="18" customHeight="1">
      <c r="B116" s="122"/>
      <c r="C116" s="123"/>
      <c r="D116" s="235" t="s">
        <v>118</v>
      </c>
      <c r="E116" s="236"/>
      <c r="F116" s="236"/>
      <c r="G116" s="123"/>
      <c r="H116" s="123"/>
      <c r="I116" s="123"/>
      <c r="J116" s="125">
        <v>0</v>
      </c>
      <c r="K116" s="123"/>
      <c r="L116" s="122"/>
      <c r="M116" s="123"/>
      <c r="N116" s="126" t="s">
        <v>41</v>
      </c>
      <c r="O116" s="123"/>
      <c r="P116" s="123"/>
      <c r="Q116" s="123"/>
      <c r="R116" s="123"/>
      <c r="S116" s="123"/>
      <c r="T116" s="123"/>
      <c r="U116" s="123"/>
      <c r="V116" s="123"/>
      <c r="W116" s="123"/>
      <c r="X116" s="123"/>
      <c r="Y116" s="123"/>
      <c r="Z116" s="123"/>
      <c r="AA116" s="123"/>
      <c r="AB116" s="123"/>
      <c r="AC116" s="123"/>
      <c r="AD116" s="123"/>
      <c r="AE116" s="123"/>
      <c r="AF116" s="123"/>
      <c r="AG116" s="123"/>
      <c r="AH116" s="123"/>
      <c r="AI116" s="123"/>
      <c r="AJ116" s="123"/>
      <c r="AK116" s="123"/>
      <c r="AL116" s="123"/>
      <c r="AM116" s="123"/>
      <c r="AN116" s="123"/>
      <c r="AO116" s="123"/>
      <c r="AP116" s="123"/>
      <c r="AQ116" s="123"/>
      <c r="AR116" s="123"/>
      <c r="AS116" s="123"/>
      <c r="AT116" s="123"/>
      <c r="AU116" s="123"/>
      <c r="AV116" s="123"/>
      <c r="AW116" s="123"/>
      <c r="AX116" s="123"/>
      <c r="AY116" s="127" t="s">
        <v>116</v>
      </c>
      <c r="AZ116" s="123"/>
      <c r="BA116" s="123"/>
      <c r="BB116" s="123"/>
      <c r="BC116" s="123"/>
      <c r="BD116" s="123"/>
      <c r="BE116" s="128">
        <f t="shared" si="0"/>
        <v>0</v>
      </c>
      <c r="BF116" s="128">
        <f t="shared" si="1"/>
        <v>0</v>
      </c>
      <c r="BG116" s="128">
        <f t="shared" si="2"/>
        <v>0</v>
      </c>
      <c r="BH116" s="128">
        <f t="shared" si="3"/>
        <v>0</v>
      </c>
      <c r="BI116" s="128">
        <f t="shared" si="4"/>
        <v>0</v>
      </c>
      <c r="BJ116" s="127" t="s">
        <v>86</v>
      </c>
      <c r="BK116" s="123"/>
      <c r="BL116" s="123"/>
      <c r="BM116" s="123"/>
    </row>
    <row r="117" spans="2:65" s="1" customFormat="1" ht="18" customHeight="1">
      <c r="B117" s="122"/>
      <c r="C117" s="123"/>
      <c r="D117" s="235" t="s">
        <v>119</v>
      </c>
      <c r="E117" s="236"/>
      <c r="F117" s="236"/>
      <c r="G117" s="123"/>
      <c r="H117" s="123"/>
      <c r="I117" s="123"/>
      <c r="J117" s="125">
        <v>0</v>
      </c>
      <c r="K117" s="123"/>
      <c r="L117" s="122"/>
      <c r="M117" s="123"/>
      <c r="N117" s="126" t="s">
        <v>41</v>
      </c>
      <c r="O117" s="123"/>
      <c r="P117" s="123"/>
      <c r="Q117" s="123"/>
      <c r="R117" s="123"/>
      <c r="S117" s="123"/>
      <c r="T117" s="123"/>
      <c r="U117" s="123"/>
      <c r="V117" s="123"/>
      <c r="W117" s="123"/>
      <c r="X117" s="123"/>
      <c r="Y117" s="123"/>
      <c r="Z117" s="123"/>
      <c r="AA117" s="123"/>
      <c r="AB117" s="123"/>
      <c r="AC117" s="123"/>
      <c r="AD117" s="123"/>
      <c r="AE117" s="123"/>
      <c r="AF117" s="123"/>
      <c r="AG117" s="123"/>
      <c r="AH117" s="123"/>
      <c r="AI117" s="123"/>
      <c r="AJ117" s="123"/>
      <c r="AK117" s="123"/>
      <c r="AL117" s="123"/>
      <c r="AM117" s="123"/>
      <c r="AN117" s="123"/>
      <c r="AO117" s="123"/>
      <c r="AP117" s="123"/>
      <c r="AQ117" s="123"/>
      <c r="AR117" s="123"/>
      <c r="AS117" s="123"/>
      <c r="AT117" s="123"/>
      <c r="AU117" s="123"/>
      <c r="AV117" s="123"/>
      <c r="AW117" s="123"/>
      <c r="AX117" s="123"/>
      <c r="AY117" s="127" t="s">
        <v>116</v>
      </c>
      <c r="AZ117" s="123"/>
      <c r="BA117" s="123"/>
      <c r="BB117" s="123"/>
      <c r="BC117" s="123"/>
      <c r="BD117" s="123"/>
      <c r="BE117" s="128">
        <f t="shared" si="0"/>
        <v>0</v>
      </c>
      <c r="BF117" s="128">
        <f t="shared" si="1"/>
        <v>0</v>
      </c>
      <c r="BG117" s="128">
        <f t="shared" si="2"/>
        <v>0</v>
      </c>
      <c r="BH117" s="128">
        <f t="shared" si="3"/>
        <v>0</v>
      </c>
      <c r="BI117" s="128">
        <f t="shared" si="4"/>
        <v>0</v>
      </c>
      <c r="BJ117" s="127" t="s">
        <v>86</v>
      </c>
      <c r="BK117" s="123"/>
      <c r="BL117" s="123"/>
      <c r="BM117" s="123"/>
    </row>
    <row r="118" spans="2:65" s="1" customFormat="1" ht="18" customHeight="1">
      <c r="B118" s="122"/>
      <c r="C118" s="123"/>
      <c r="D118" s="235" t="s">
        <v>120</v>
      </c>
      <c r="E118" s="236"/>
      <c r="F118" s="236"/>
      <c r="G118" s="123"/>
      <c r="H118" s="123"/>
      <c r="I118" s="123"/>
      <c r="J118" s="125">
        <v>0</v>
      </c>
      <c r="K118" s="123"/>
      <c r="L118" s="122"/>
      <c r="M118" s="123"/>
      <c r="N118" s="126" t="s">
        <v>41</v>
      </c>
      <c r="O118" s="123"/>
      <c r="P118" s="123"/>
      <c r="Q118" s="123"/>
      <c r="R118" s="123"/>
      <c r="S118" s="123"/>
      <c r="T118" s="123"/>
      <c r="U118" s="123"/>
      <c r="V118" s="123"/>
      <c r="W118" s="123"/>
      <c r="X118" s="123"/>
      <c r="Y118" s="123"/>
      <c r="Z118" s="123"/>
      <c r="AA118" s="123"/>
      <c r="AB118" s="123"/>
      <c r="AC118" s="123"/>
      <c r="AD118" s="123"/>
      <c r="AE118" s="123"/>
      <c r="AF118" s="123"/>
      <c r="AG118" s="123"/>
      <c r="AH118" s="123"/>
      <c r="AI118" s="123"/>
      <c r="AJ118" s="123"/>
      <c r="AK118" s="123"/>
      <c r="AL118" s="123"/>
      <c r="AM118" s="123"/>
      <c r="AN118" s="123"/>
      <c r="AO118" s="123"/>
      <c r="AP118" s="123"/>
      <c r="AQ118" s="123"/>
      <c r="AR118" s="123"/>
      <c r="AS118" s="123"/>
      <c r="AT118" s="123"/>
      <c r="AU118" s="123"/>
      <c r="AV118" s="123"/>
      <c r="AW118" s="123"/>
      <c r="AX118" s="123"/>
      <c r="AY118" s="127" t="s">
        <v>116</v>
      </c>
      <c r="AZ118" s="123"/>
      <c r="BA118" s="123"/>
      <c r="BB118" s="123"/>
      <c r="BC118" s="123"/>
      <c r="BD118" s="123"/>
      <c r="BE118" s="128">
        <f t="shared" si="0"/>
        <v>0</v>
      </c>
      <c r="BF118" s="128">
        <f t="shared" si="1"/>
        <v>0</v>
      </c>
      <c r="BG118" s="128">
        <f t="shared" si="2"/>
        <v>0</v>
      </c>
      <c r="BH118" s="128">
        <f t="shared" si="3"/>
        <v>0</v>
      </c>
      <c r="BI118" s="128">
        <f t="shared" si="4"/>
        <v>0</v>
      </c>
      <c r="BJ118" s="127" t="s">
        <v>86</v>
      </c>
      <c r="BK118" s="123"/>
      <c r="BL118" s="123"/>
      <c r="BM118" s="123"/>
    </row>
    <row r="119" spans="2:65" s="1" customFormat="1" ht="18" customHeight="1">
      <c r="B119" s="122"/>
      <c r="C119" s="123"/>
      <c r="D119" s="124" t="s">
        <v>121</v>
      </c>
      <c r="E119" s="123"/>
      <c r="F119" s="123"/>
      <c r="G119" s="123"/>
      <c r="H119" s="123"/>
      <c r="I119" s="123"/>
      <c r="J119" s="125">
        <f>ROUND(J32*T119,2)</f>
        <v>0</v>
      </c>
      <c r="K119" s="123"/>
      <c r="L119" s="122"/>
      <c r="M119" s="123"/>
      <c r="N119" s="126" t="s">
        <v>41</v>
      </c>
      <c r="O119" s="123"/>
      <c r="P119" s="123"/>
      <c r="Q119" s="123"/>
      <c r="R119" s="123"/>
      <c r="S119" s="123"/>
      <c r="T119" s="123"/>
      <c r="U119" s="123"/>
      <c r="V119" s="123"/>
      <c r="W119" s="123"/>
      <c r="X119" s="123"/>
      <c r="Y119" s="123"/>
      <c r="Z119" s="123"/>
      <c r="AA119" s="123"/>
      <c r="AB119" s="123"/>
      <c r="AC119" s="123"/>
      <c r="AD119" s="123"/>
      <c r="AE119" s="123"/>
      <c r="AF119" s="123"/>
      <c r="AG119" s="123"/>
      <c r="AH119" s="123"/>
      <c r="AI119" s="123"/>
      <c r="AJ119" s="123"/>
      <c r="AK119" s="123"/>
      <c r="AL119" s="123"/>
      <c r="AM119" s="123"/>
      <c r="AN119" s="123"/>
      <c r="AO119" s="123"/>
      <c r="AP119" s="123"/>
      <c r="AQ119" s="123"/>
      <c r="AR119" s="123"/>
      <c r="AS119" s="123"/>
      <c r="AT119" s="123"/>
      <c r="AU119" s="123"/>
      <c r="AV119" s="123"/>
      <c r="AW119" s="123"/>
      <c r="AX119" s="123"/>
      <c r="AY119" s="127" t="s">
        <v>122</v>
      </c>
      <c r="AZ119" s="123"/>
      <c r="BA119" s="123"/>
      <c r="BB119" s="123"/>
      <c r="BC119" s="123"/>
      <c r="BD119" s="123"/>
      <c r="BE119" s="128">
        <f t="shared" si="0"/>
        <v>0</v>
      </c>
      <c r="BF119" s="128">
        <f t="shared" si="1"/>
        <v>0</v>
      </c>
      <c r="BG119" s="128">
        <f t="shared" si="2"/>
        <v>0</v>
      </c>
      <c r="BH119" s="128">
        <f t="shared" si="3"/>
        <v>0</v>
      </c>
      <c r="BI119" s="128">
        <f t="shared" si="4"/>
        <v>0</v>
      </c>
      <c r="BJ119" s="127" t="s">
        <v>86</v>
      </c>
      <c r="BK119" s="123"/>
      <c r="BL119" s="123"/>
      <c r="BM119" s="123"/>
    </row>
    <row r="120" spans="2:65" s="1" customFormat="1">
      <c r="B120" s="28"/>
      <c r="L120" s="28"/>
    </row>
    <row r="121" spans="2:65" s="1" customFormat="1" ht="29.25" customHeight="1">
      <c r="B121" s="28"/>
      <c r="C121" s="129" t="s">
        <v>123</v>
      </c>
      <c r="D121" s="101"/>
      <c r="E121" s="101"/>
      <c r="F121" s="101"/>
      <c r="G121" s="101"/>
      <c r="H121" s="101"/>
      <c r="I121" s="101"/>
      <c r="J121" s="130">
        <f>ROUND(J98+J113,2)</f>
        <v>0</v>
      </c>
      <c r="K121" s="101"/>
      <c r="L121" s="28"/>
    </row>
    <row r="122" spans="2:65" s="1" customFormat="1" ht="6.95" customHeight="1"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28"/>
    </row>
    <row r="126" spans="2:65" s="1" customFormat="1" ht="6.95" customHeight="1">
      <c r="B126" s="45"/>
      <c r="C126" s="46"/>
      <c r="D126" s="46"/>
      <c r="E126" s="46"/>
      <c r="F126" s="46"/>
      <c r="G126" s="46"/>
      <c r="H126" s="46"/>
      <c r="I126" s="46"/>
      <c r="J126" s="46"/>
      <c r="K126" s="46"/>
      <c r="L126" s="28"/>
    </row>
    <row r="127" spans="2:65" s="1" customFormat="1" ht="24.95" customHeight="1">
      <c r="B127" s="28"/>
      <c r="C127" s="17" t="s">
        <v>124</v>
      </c>
      <c r="L127" s="28"/>
    </row>
    <row r="128" spans="2:65" s="1" customFormat="1" ht="6.95" customHeight="1">
      <c r="B128" s="28"/>
      <c r="L128" s="28"/>
    </row>
    <row r="129" spans="2:63" s="1" customFormat="1" ht="12" customHeight="1">
      <c r="B129" s="28"/>
      <c r="C129" s="23" t="s">
        <v>15</v>
      </c>
      <c r="L129" s="28"/>
    </row>
    <row r="130" spans="2:63" s="1" customFormat="1" ht="16.5" customHeight="1">
      <c r="B130" s="28"/>
      <c r="E130" s="237" t="str">
        <f>E7</f>
        <v>NOVÝ ZDROJ TEPLA A ELEKTRICKEJ ENERGIE- PLYNOVÉ MOTORY A TRANSFORMÁTOR T10</v>
      </c>
      <c r="F130" s="238"/>
      <c r="G130" s="238"/>
      <c r="H130" s="238"/>
      <c r="L130" s="28"/>
    </row>
    <row r="131" spans="2:63" ht="12" customHeight="1">
      <c r="B131" s="16"/>
      <c r="C131" s="23" t="s">
        <v>93</v>
      </c>
      <c r="L131" s="16"/>
    </row>
    <row r="132" spans="2:63" s="1" customFormat="1" ht="16.5" customHeight="1">
      <c r="B132" s="28"/>
      <c r="E132" s="237" t="s">
        <v>94</v>
      </c>
      <c r="F132" s="239"/>
      <c r="G132" s="239"/>
      <c r="H132" s="239"/>
      <c r="L132" s="28"/>
    </row>
    <row r="133" spans="2:63" s="1" customFormat="1" ht="12" customHeight="1">
      <c r="B133" s="28"/>
      <c r="C133" s="23" t="s">
        <v>95</v>
      </c>
      <c r="L133" s="28"/>
    </row>
    <row r="134" spans="2:63" s="1" customFormat="1" ht="16.5" customHeight="1">
      <c r="B134" s="28"/>
      <c r="E134" s="212" t="str">
        <f>E11</f>
        <v xml:space="preserve"> SO 12 – ÚPRAVY V ROZVODNI 110 KV</v>
      </c>
      <c r="F134" s="239"/>
      <c r="G134" s="239"/>
      <c r="H134" s="239"/>
      <c r="L134" s="28"/>
    </row>
    <row r="135" spans="2:63" s="1" customFormat="1" ht="6.95" customHeight="1">
      <c r="B135" s="28"/>
      <c r="L135" s="28"/>
    </row>
    <row r="136" spans="2:63" s="1" customFormat="1" ht="12" customHeight="1">
      <c r="B136" s="28"/>
      <c r="C136" s="23" t="s">
        <v>19</v>
      </c>
      <c r="F136" s="21" t="str">
        <f>F14</f>
        <v>Žilina</v>
      </c>
      <c r="I136" s="23" t="s">
        <v>21</v>
      </c>
      <c r="J136" s="51" t="str">
        <f>IF(J14="","",J14)</f>
        <v>12. 4. 2022</v>
      </c>
      <c r="L136" s="28"/>
    </row>
    <row r="137" spans="2:63" s="1" customFormat="1" ht="6.95" customHeight="1">
      <c r="B137" s="28"/>
      <c r="L137" s="28"/>
    </row>
    <row r="138" spans="2:63" s="1" customFormat="1" ht="15.2" customHeight="1">
      <c r="B138" s="28"/>
      <c r="C138" s="23" t="s">
        <v>23</v>
      </c>
      <c r="F138" s="21" t="str">
        <f>E17</f>
        <v>ŽILINSKÁ TEPLÁRENSKÁ, a.s. KOŠICKÁ 11, 011 87 ŽILI</v>
      </c>
      <c r="I138" s="23" t="s">
        <v>29</v>
      </c>
      <c r="J138" s="26" t="str">
        <f>E23</f>
        <v>Ing. Proks</v>
      </c>
      <c r="L138" s="28"/>
    </row>
    <row r="139" spans="2:63" s="1" customFormat="1" ht="15.2" customHeight="1">
      <c r="B139" s="28"/>
      <c r="C139" s="23" t="s">
        <v>27</v>
      </c>
      <c r="F139" s="21" t="str">
        <f>IF(E20="","",E20)</f>
        <v>Vyplň údaj</v>
      </c>
      <c r="I139" s="23" t="s">
        <v>32</v>
      </c>
      <c r="J139" s="26" t="str">
        <f>E26</f>
        <v xml:space="preserve"> </v>
      </c>
      <c r="L139" s="28"/>
    </row>
    <row r="140" spans="2:63" s="1" customFormat="1" ht="10.35" customHeight="1">
      <c r="B140" s="28"/>
      <c r="L140" s="28"/>
    </row>
    <row r="141" spans="2:63" s="10" customFormat="1" ht="29.25" customHeight="1">
      <c r="B141" s="131"/>
      <c r="C141" s="132" t="s">
        <v>125</v>
      </c>
      <c r="D141" s="133" t="s">
        <v>60</v>
      </c>
      <c r="E141" s="133" t="s">
        <v>56</v>
      </c>
      <c r="F141" s="133" t="s">
        <v>57</v>
      </c>
      <c r="G141" s="133" t="s">
        <v>126</v>
      </c>
      <c r="H141" s="133" t="s">
        <v>127</v>
      </c>
      <c r="I141" s="133" t="s">
        <v>128</v>
      </c>
      <c r="J141" s="134" t="s">
        <v>100</v>
      </c>
      <c r="K141" s="135" t="s">
        <v>129</v>
      </c>
      <c r="L141" s="131"/>
      <c r="M141" s="57" t="s">
        <v>1</v>
      </c>
      <c r="N141" s="58" t="s">
        <v>39</v>
      </c>
      <c r="O141" s="58" t="s">
        <v>130</v>
      </c>
      <c r="P141" s="58" t="s">
        <v>131</v>
      </c>
      <c r="Q141" s="58" t="s">
        <v>132</v>
      </c>
      <c r="R141" s="58" t="s">
        <v>133</v>
      </c>
      <c r="S141" s="58" t="s">
        <v>134</v>
      </c>
      <c r="T141" s="59" t="s">
        <v>135</v>
      </c>
    </row>
    <row r="142" spans="2:63" s="1" customFormat="1" ht="22.9" customHeight="1">
      <c r="B142" s="28"/>
      <c r="C142" s="62" t="s">
        <v>96</v>
      </c>
      <c r="J142" s="136">
        <f>BK142</f>
        <v>0</v>
      </c>
      <c r="L142" s="28"/>
      <c r="M142" s="60"/>
      <c r="N142" s="52"/>
      <c r="O142" s="52"/>
      <c r="P142" s="137">
        <f>P143+P179+P182</f>
        <v>0</v>
      </c>
      <c r="Q142" s="52"/>
      <c r="R142" s="137">
        <f>R143+R179+R182</f>
        <v>20.161262960000002</v>
      </c>
      <c r="S142" s="52"/>
      <c r="T142" s="138">
        <f>T143+T179+T182</f>
        <v>26.616399999999999</v>
      </c>
      <c r="AT142" s="13" t="s">
        <v>74</v>
      </c>
      <c r="AU142" s="13" t="s">
        <v>102</v>
      </c>
      <c r="BK142" s="139">
        <f>BK143+BK179+BK182</f>
        <v>0</v>
      </c>
    </row>
    <row r="143" spans="2:63" s="11" customFormat="1" ht="25.9" customHeight="1">
      <c r="B143" s="140"/>
      <c r="D143" s="141" t="s">
        <v>74</v>
      </c>
      <c r="E143" s="142" t="s">
        <v>136</v>
      </c>
      <c r="F143" s="142" t="s">
        <v>137</v>
      </c>
      <c r="I143" s="143"/>
      <c r="J143" s="144">
        <f>BK143</f>
        <v>0</v>
      </c>
      <c r="L143" s="140"/>
      <c r="M143" s="145"/>
      <c r="P143" s="146">
        <f>P144+P153+P157+P159+P163+P168+P177</f>
        <v>0</v>
      </c>
      <c r="R143" s="146">
        <f>R144+R153+R157+R159+R163+R168+R177</f>
        <v>20.153582960000001</v>
      </c>
      <c r="T143" s="147">
        <f>T144+T153+T157+T159+T163+T168+T177</f>
        <v>26.616399999999999</v>
      </c>
      <c r="AR143" s="141" t="s">
        <v>81</v>
      </c>
      <c r="AT143" s="148" t="s">
        <v>74</v>
      </c>
      <c r="AU143" s="148" t="s">
        <v>75</v>
      </c>
      <c r="AY143" s="141" t="s">
        <v>138</v>
      </c>
      <c r="BK143" s="149">
        <f>BK144+BK153+BK157+BK159+BK163+BK168+BK177</f>
        <v>0</v>
      </c>
    </row>
    <row r="144" spans="2:63" s="11" customFormat="1" ht="22.9" customHeight="1">
      <c r="B144" s="140"/>
      <c r="D144" s="141" t="s">
        <v>74</v>
      </c>
      <c r="E144" s="150" t="s">
        <v>81</v>
      </c>
      <c r="F144" s="150" t="s">
        <v>139</v>
      </c>
      <c r="I144" s="143"/>
      <c r="J144" s="151">
        <f>BK144</f>
        <v>0</v>
      </c>
      <c r="L144" s="140"/>
      <c r="M144" s="145"/>
      <c r="P144" s="146">
        <f>SUM(P145:P151)</f>
        <v>0</v>
      </c>
      <c r="R144" s="146">
        <f>SUM(R145:R151)</f>
        <v>0</v>
      </c>
      <c r="T144" s="147">
        <f>SUM(T145:T151)</f>
        <v>0</v>
      </c>
      <c r="AR144" s="141" t="s">
        <v>81</v>
      </c>
      <c r="AT144" s="148" t="s">
        <v>74</v>
      </c>
      <c r="AU144" s="148" t="s">
        <v>81</v>
      </c>
      <c r="AY144" s="141" t="s">
        <v>138</v>
      </c>
      <c r="BK144" s="149">
        <f>SUM(BK145:BK152)</f>
        <v>0</v>
      </c>
    </row>
    <row r="145" spans="2:65" s="1" customFormat="1" ht="16.5" customHeight="1">
      <c r="B145" s="122"/>
      <c r="C145" s="152" t="s">
        <v>81</v>
      </c>
      <c r="D145" s="152" t="s">
        <v>140</v>
      </c>
      <c r="E145" s="153" t="s">
        <v>153</v>
      </c>
      <c r="F145" s="154" t="s">
        <v>154</v>
      </c>
      <c r="G145" s="155" t="s">
        <v>155</v>
      </c>
      <c r="H145" s="156">
        <v>31.36</v>
      </c>
      <c r="I145" s="157"/>
      <c r="J145" s="158">
        <f t="shared" ref="J145:J151" si="5">ROUND(I145*H145,2)</f>
        <v>0</v>
      </c>
      <c r="K145" s="159"/>
      <c r="L145" s="28"/>
      <c r="M145" s="160" t="s">
        <v>1</v>
      </c>
      <c r="N145" s="121" t="s">
        <v>41</v>
      </c>
      <c r="P145" s="161">
        <f t="shared" ref="P145:P151" si="6">O145*H145</f>
        <v>0</v>
      </c>
      <c r="Q145" s="161">
        <v>0</v>
      </c>
      <c r="R145" s="161">
        <f t="shared" ref="R145:R151" si="7">Q145*H145</f>
        <v>0</v>
      </c>
      <c r="S145" s="161">
        <v>0</v>
      </c>
      <c r="T145" s="162">
        <f t="shared" ref="T145:T151" si="8">S145*H145</f>
        <v>0</v>
      </c>
      <c r="AR145" s="163" t="s">
        <v>144</v>
      </c>
      <c r="AT145" s="163" t="s">
        <v>140</v>
      </c>
      <c r="AU145" s="163" t="s">
        <v>86</v>
      </c>
      <c r="AY145" s="13" t="s">
        <v>138</v>
      </c>
      <c r="BE145" s="164">
        <f t="shared" ref="BE145:BE151" si="9">IF(N145="základná",J145,0)</f>
        <v>0</v>
      </c>
      <c r="BF145" s="164">
        <f t="shared" ref="BF145:BF151" si="10">IF(N145="znížená",J145,0)</f>
        <v>0</v>
      </c>
      <c r="BG145" s="164">
        <f t="shared" ref="BG145:BG151" si="11">IF(N145="zákl. prenesená",J145,0)</f>
        <v>0</v>
      </c>
      <c r="BH145" s="164">
        <f t="shared" ref="BH145:BH151" si="12">IF(N145="zníž. prenesená",J145,0)</f>
        <v>0</v>
      </c>
      <c r="BI145" s="164">
        <f t="shared" ref="BI145:BI151" si="13">IF(N145="nulová",J145,0)</f>
        <v>0</v>
      </c>
      <c r="BJ145" s="13" t="s">
        <v>86</v>
      </c>
      <c r="BK145" s="164">
        <f t="shared" ref="BK145:BK151" si="14">ROUND(I145*H145,2)</f>
        <v>0</v>
      </c>
      <c r="BL145" s="13" t="s">
        <v>144</v>
      </c>
      <c r="BM145" s="163" t="s">
        <v>443</v>
      </c>
    </row>
    <row r="146" spans="2:65" s="1" customFormat="1" ht="16.5" customHeight="1">
      <c r="B146" s="122"/>
      <c r="C146" s="152" t="s">
        <v>86</v>
      </c>
      <c r="D146" s="152" t="s">
        <v>140</v>
      </c>
      <c r="E146" s="153" t="s">
        <v>158</v>
      </c>
      <c r="F146" s="154" t="s">
        <v>159</v>
      </c>
      <c r="G146" s="155" t="s">
        <v>155</v>
      </c>
      <c r="H146" s="156">
        <v>31.36</v>
      </c>
      <c r="I146" s="157"/>
      <c r="J146" s="158">
        <f t="shared" si="5"/>
        <v>0</v>
      </c>
      <c r="K146" s="159"/>
      <c r="L146" s="28"/>
      <c r="M146" s="160" t="s">
        <v>1</v>
      </c>
      <c r="N146" s="121" t="s">
        <v>41</v>
      </c>
      <c r="P146" s="161">
        <f t="shared" si="6"/>
        <v>0</v>
      </c>
      <c r="Q146" s="161">
        <v>0</v>
      </c>
      <c r="R146" s="161">
        <f t="shared" si="7"/>
        <v>0</v>
      </c>
      <c r="S146" s="161">
        <v>0</v>
      </c>
      <c r="T146" s="162">
        <f t="shared" si="8"/>
        <v>0</v>
      </c>
      <c r="AR146" s="163" t="s">
        <v>144</v>
      </c>
      <c r="AT146" s="163" t="s">
        <v>140</v>
      </c>
      <c r="AU146" s="163" t="s">
        <v>86</v>
      </c>
      <c r="AY146" s="13" t="s">
        <v>138</v>
      </c>
      <c r="BE146" s="164">
        <f t="shared" si="9"/>
        <v>0</v>
      </c>
      <c r="BF146" s="164">
        <f t="shared" si="10"/>
        <v>0</v>
      </c>
      <c r="BG146" s="164">
        <f t="shared" si="11"/>
        <v>0</v>
      </c>
      <c r="BH146" s="164">
        <f t="shared" si="12"/>
        <v>0</v>
      </c>
      <c r="BI146" s="164">
        <f t="shared" si="13"/>
        <v>0</v>
      </c>
      <c r="BJ146" s="13" t="s">
        <v>86</v>
      </c>
      <c r="BK146" s="164">
        <f t="shared" si="14"/>
        <v>0</v>
      </c>
      <c r="BL146" s="13" t="s">
        <v>144</v>
      </c>
      <c r="BM146" s="163" t="s">
        <v>444</v>
      </c>
    </row>
    <row r="147" spans="2:65" s="1" customFormat="1" ht="21.75" customHeight="1">
      <c r="B147" s="122"/>
      <c r="C147" s="152" t="s">
        <v>149</v>
      </c>
      <c r="D147" s="152" t="s">
        <v>140</v>
      </c>
      <c r="E147" s="153" t="s">
        <v>162</v>
      </c>
      <c r="F147" s="154" t="s">
        <v>163</v>
      </c>
      <c r="G147" s="155" t="s">
        <v>155</v>
      </c>
      <c r="H147" s="156">
        <v>6.8639999999999999</v>
      </c>
      <c r="I147" s="157"/>
      <c r="J147" s="158">
        <f t="shared" si="5"/>
        <v>0</v>
      </c>
      <c r="K147" s="159"/>
      <c r="L147" s="28"/>
      <c r="M147" s="160" t="s">
        <v>1</v>
      </c>
      <c r="N147" s="121" t="s">
        <v>41</v>
      </c>
      <c r="P147" s="161">
        <f t="shared" si="6"/>
        <v>0</v>
      </c>
      <c r="Q147" s="161">
        <v>0</v>
      </c>
      <c r="R147" s="161">
        <f t="shared" si="7"/>
        <v>0</v>
      </c>
      <c r="S147" s="161">
        <v>0</v>
      </c>
      <c r="T147" s="162">
        <f t="shared" si="8"/>
        <v>0</v>
      </c>
      <c r="AR147" s="163" t="s">
        <v>144</v>
      </c>
      <c r="AT147" s="163" t="s">
        <v>140</v>
      </c>
      <c r="AU147" s="163" t="s">
        <v>86</v>
      </c>
      <c r="AY147" s="13" t="s">
        <v>138</v>
      </c>
      <c r="BE147" s="164">
        <f t="shared" si="9"/>
        <v>0</v>
      </c>
      <c r="BF147" s="164">
        <f t="shared" si="10"/>
        <v>0</v>
      </c>
      <c r="BG147" s="164">
        <f t="shared" si="11"/>
        <v>0</v>
      </c>
      <c r="BH147" s="164">
        <f t="shared" si="12"/>
        <v>0</v>
      </c>
      <c r="BI147" s="164">
        <f t="shared" si="13"/>
        <v>0</v>
      </c>
      <c r="BJ147" s="13" t="s">
        <v>86</v>
      </c>
      <c r="BK147" s="164">
        <f t="shared" si="14"/>
        <v>0</v>
      </c>
      <c r="BL147" s="13" t="s">
        <v>144</v>
      </c>
      <c r="BM147" s="163" t="s">
        <v>445</v>
      </c>
    </row>
    <row r="148" spans="2:65" s="1" customFormat="1" ht="24.2" customHeight="1">
      <c r="B148" s="122"/>
      <c r="C148" s="152" t="s">
        <v>144</v>
      </c>
      <c r="D148" s="152" t="s">
        <v>140</v>
      </c>
      <c r="E148" s="153" t="s">
        <v>166</v>
      </c>
      <c r="F148" s="154" t="s">
        <v>167</v>
      </c>
      <c r="G148" s="155" t="s">
        <v>155</v>
      </c>
      <c r="H148" s="156">
        <v>48.048000000000002</v>
      </c>
      <c r="I148" s="157"/>
      <c r="J148" s="158">
        <f t="shared" si="5"/>
        <v>0</v>
      </c>
      <c r="K148" s="159"/>
      <c r="L148" s="28"/>
      <c r="M148" s="160" t="s">
        <v>1</v>
      </c>
      <c r="N148" s="121" t="s">
        <v>41</v>
      </c>
      <c r="P148" s="161">
        <f t="shared" si="6"/>
        <v>0</v>
      </c>
      <c r="Q148" s="161">
        <v>0</v>
      </c>
      <c r="R148" s="161">
        <f t="shared" si="7"/>
        <v>0</v>
      </c>
      <c r="S148" s="161">
        <v>0</v>
      </c>
      <c r="T148" s="162">
        <f t="shared" si="8"/>
        <v>0</v>
      </c>
      <c r="AR148" s="163" t="s">
        <v>144</v>
      </c>
      <c r="AT148" s="163" t="s">
        <v>140</v>
      </c>
      <c r="AU148" s="163" t="s">
        <v>86</v>
      </c>
      <c r="AY148" s="13" t="s">
        <v>138</v>
      </c>
      <c r="BE148" s="164">
        <f t="shared" si="9"/>
        <v>0</v>
      </c>
      <c r="BF148" s="164">
        <f t="shared" si="10"/>
        <v>0</v>
      </c>
      <c r="BG148" s="164">
        <f t="shared" si="11"/>
        <v>0</v>
      </c>
      <c r="BH148" s="164">
        <f t="shared" si="12"/>
        <v>0</v>
      </c>
      <c r="BI148" s="164">
        <f t="shared" si="13"/>
        <v>0</v>
      </c>
      <c r="BJ148" s="13" t="s">
        <v>86</v>
      </c>
      <c r="BK148" s="164">
        <f t="shared" si="14"/>
        <v>0</v>
      </c>
      <c r="BL148" s="13" t="s">
        <v>144</v>
      </c>
      <c r="BM148" s="163" t="s">
        <v>446</v>
      </c>
    </row>
    <row r="149" spans="2:65" s="1" customFormat="1" ht="16.5" customHeight="1">
      <c r="B149" s="122"/>
      <c r="C149" s="152" t="s">
        <v>157</v>
      </c>
      <c r="D149" s="152" t="s">
        <v>140</v>
      </c>
      <c r="E149" s="153" t="s">
        <v>170</v>
      </c>
      <c r="F149" s="154" t="s">
        <v>171</v>
      </c>
      <c r="G149" s="155" t="s">
        <v>155</v>
      </c>
      <c r="H149" s="156">
        <v>6.8639999999999999</v>
      </c>
      <c r="I149" s="157"/>
      <c r="J149" s="158">
        <f t="shared" si="5"/>
        <v>0</v>
      </c>
      <c r="K149" s="159"/>
      <c r="L149" s="28"/>
      <c r="M149" s="160" t="s">
        <v>1</v>
      </c>
      <c r="N149" s="121" t="s">
        <v>41</v>
      </c>
      <c r="P149" s="161">
        <f t="shared" si="6"/>
        <v>0</v>
      </c>
      <c r="Q149" s="161">
        <v>0</v>
      </c>
      <c r="R149" s="161">
        <f t="shared" si="7"/>
        <v>0</v>
      </c>
      <c r="S149" s="161">
        <v>0</v>
      </c>
      <c r="T149" s="162">
        <f t="shared" si="8"/>
        <v>0</v>
      </c>
      <c r="AR149" s="163" t="s">
        <v>144</v>
      </c>
      <c r="AT149" s="163" t="s">
        <v>140</v>
      </c>
      <c r="AU149" s="163" t="s">
        <v>86</v>
      </c>
      <c r="AY149" s="13" t="s">
        <v>138</v>
      </c>
      <c r="BE149" s="164">
        <f t="shared" si="9"/>
        <v>0</v>
      </c>
      <c r="BF149" s="164">
        <f t="shared" si="10"/>
        <v>0</v>
      </c>
      <c r="BG149" s="164">
        <f t="shared" si="11"/>
        <v>0</v>
      </c>
      <c r="BH149" s="164">
        <f t="shared" si="12"/>
        <v>0</v>
      </c>
      <c r="BI149" s="164">
        <f t="shared" si="13"/>
        <v>0</v>
      </c>
      <c r="BJ149" s="13" t="s">
        <v>86</v>
      </c>
      <c r="BK149" s="164">
        <f t="shared" si="14"/>
        <v>0</v>
      </c>
      <c r="BL149" s="13" t="s">
        <v>144</v>
      </c>
      <c r="BM149" s="163" t="s">
        <v>447</v>
      </c>
    </row>
    <row r="150" spans="2:65" s="1" customFormat="1" ht="16.5" customHeight="1">
      <c r="B150" s="122"/>
      <c r="C150" s="152" t="s">
        <v>161</v>
      </c>
      <c r="D150" s="152" t="s">
        <v>140</v>
      </c>
      <c r="E150" s="153" t="s">
        <v>448</v>
      </c>
      <c r="F150" s="154" t="s">
        <v>175</v>
      </c>
      <c r="G150" s="155" t="s">
        <v>176</v>
      </c>
      <c r="H150" s="156">
        <v>12.355</v>
      </c>
      <c r="I150" s="157"/>
      <c r="J150" s="158">
        <f t="shared" si="5"/>
        <v>0</v>
      </c>
      <c r="K150" s="159"/>
      <c r="L150" s="28"/>
      <c r="M150" s="160" t="s">
        <v>1</v>
      </c>
      <c r="N150" s="121" t="s">
        <v>41</v>
      </c>
      <c r="P150" s="161">
        <f t="shared" si="6"/>
        <v>0</v>
      </c>
      <c r="Q150" s="161">
        <v>0</v>
      </c>
      <c r="R150" s="161">
        <f t="shared" si="7"/>
        <v>0</v>
      </c>
      <c r="S150" s="161">
        <v>0</v>
      </c>
      <c r="T150" s="162">
        <f t="shared" si="8"/>
        <v>0</v>
      </c>
      <c r="AR150" s="163" t="s">
        <v>144</v>
      </c>
      <c r="AT150" s="163" t="s">
        <v>140</v>
      </c>
      <c r="AU150" s="163" t="s">
        <v>86</v>
      </c>
      <c r="AY150" s="13" t="s">
        <v>138</v>
      </c>
      <c r="BE150" s="164">
        <f t="shared" si="9"/>
        <v>0</v>
      </c>
      <c r="BF150" s="164">
        <f t="shared" si="10"/>
        <v>0</v>
      </c>
      <c r="BG150" s="164">
        <f t="shared" si="11"/>
        <v>0</v>
      </c>
      <c r="BH150" s="164">
        <f t="shared" si="12"/>
        <v>0</v>
      </c>
      <c r="BI150" s="164">
        <f t="shared" si="13"/>
        <v>0</v>
      </c>
      <c r="BJ150" s="13" t="s">
        <v>86</v>
      </c>
      <c r="BK150" s="164">
        <f t="shared" si="14"/>
        <v>0</v>
      </c>
      <c r="BL150" s="13" t="s">
        <v>144</v>
      </c>
      <c r="BM150" s="163" t="s">
        <v>449</v>
      </c>
    </row>
    <row r="151" spans="2:65" s="1" customFormat="1" ht="16.5" customHeight="1">
      <c r="B151" s="122"/>
      <c r="C151" s="152" t="s">
        <v>165</v>
      </c>
      <c r="D151" s="152" t="s">
        <v>140</v>
      </c>
      <c r="E151" s="153" t="s">
        <v>179</v>
      </c>
      <c r="F151" s="154" t="s">
        <v>180</v>
      </c>
      <c r="G151" s="155" t="s">
        <v>155</v>
      </c>
      <c r="H151" s="156">
        <v>24.495999999999999</v>
      </c>
      <c r="I151" s="157"/>
      <c r="J151" s="158">
        <f t="shared" si="5"/>
        <v>0</v>
      </c>
      <c r="K151" s="159"/>
      <c r="L151" s="28"/>
      <c r="M151" s="160" t="s">
        <v>1</v>
      </c>
      <c r="N151" s="121" t="s">
        <v>41</v>
      </c>
      <c r="P151" s="161">
        <f t="shared" si="6"/>
        <v>0</v>
      </c>
      <c r="Q151" s="161">
        <v>0</v>
      </c>
      <c r="R151" s="161">
        <f t="shared" si="7"/>
        <v>0</v>
      </c>
      <c r="S151" s="161">
        <v>0</v>
      </c>
      <c r="T151" s="162">
        <f t="shared" si="8"/>
        <v>0</v>
      </c>
      <c r="AR151" s="163" t="s">
        <v>144</v>
      </c>
      <c r="AT151" s="163" t="s">
        <v>140</v>
      </c>
      <c r="AU151" s="163" t="s">
        <v>86</v>
      </c>
      <c r="AY151" s="13" t="s">
        <v>138</v>
      </c>
      <c r="BE151" s="164">
        <f t="shared" si="9"/>
        <v>0</v>
      </c>
      <c r="BF151" s="164">
        <f t="shared" si="10"/>
        <v>0</v>
      </c>
      <c r="BG151" s="164">
        <f t="shared" si="11"/>
        <v>0</v>
      </c>
      <c r="BH151" s="164">
        <f t="shared" si="12"/>
        <v>0</v>
      </c>
      <c r="BI151" s="164">
        <f t="shared" si="13"/>
        <v>0</v>
      </c>
      <c r="BJ151" s="13" t="s">
        <v>86</v>
      </c>
      <c r="BK151" s="164">
        <f t="shared" si="14"/>
        <v>0</v>
      </c>
      <c r="BL151" s="13" t="s">
        <v>144</v>
      </c>
      <c r="BM151" s="163" t="s">
        <v>450</v>
      </c>
    </row>
    <row r="152" spans="2:65" s="1" customFormat="1" ht="16.5" customHeight="1">
      <c r="B152" s="122"/>
      <c r="C152" s="182" t="s">
        <v>585</v>
      </c>
      <c r="D152" s="182" t="s">
        <v>183</v>
      </c>
      <c r="E152" s="183" t="s">
        <v>184</v>
      </c>
      <c r="F152" s="184" t="s">
        <v>185</v>
      </c>
      <c r="G152" s="185" t="s">
        <v>176</v>
      </c>
      <c r="H152" s="186">
        <v>49.726999999999997</v>
      </c>
      <c r="I152" s="157"/>
      <c r="J152" s="187">
        <f t="shared" ref="J152" si="15">ROUND(I152*H152,2)</f>
        <v>0</v>
      </c>
      <c r="K152" s="159"/>
      <c r="L152" s="28"/>
      <c r="M152" s="160" t="s">
        <v>1</v>
      </c>
      <c r="N152" s="121" t="s">
        <v>41</v>
      </c>
      <c r="P152" s="161">
        <f t="shared" ref="P152" si="16">O152*H152</f>
        <v>0</v>
      </c>
      <c r="Q152" s="161">
        <v>0</v>
      </c>
      <c r="R152" s="161">
        <f t="shared" ref="R152" si="17">Q152*H152</f>
        <v>0</v>
      </c>
      <c r="S152" s="161">
        <v>0</v>
      </c>
      <c r="T152" s="162">
        <f t="shared" ref="T152" si="18">S152*H152</f>
        <v>0</v>
      </c>
      <c r="AR152" s="163" t="s">
        <v>144</v>
      </c>
      <c r="AT152" s="163" t="s">
        <v>140</v>
      </c>
      <c r="AU152" s="163" t="s">
        <v>86</v>
      </c>
      <c r="AY152" s="13" t="s">
        <v>138</v>
      </c>
      <c r="BE152" s="164">
        <f t="shared" ref="BE152" si="19">IF(N152="základná",J152,0)</f>
        <v>0</v>
      </c>
      <c r="BF152" s="164">
        <f t="shared" ref="BF152" si="20">IF(N152="znížená",J152,0)</f>
        <v>0</v>
      </c>
      <c r="BG152" s="164">
        <f t="shared" ref="BG152" si="21">IF(N152="zákl. prenesená",J152,0)</f>
        <v>0</v>
      </c>
      <c r="BH152" s="164">
        <f t="shared" ref="BH152" si="22">IF(N152="zníž. prenesená",J152,0)</f>
        <v>0</v>
      </c>
      <c r="BI152" s="164">
        <f t="shared" ref="BI152" si="23">IF(N152="nulová",J152,0)</f>
        <v>0</v>
      </c>
      <c r="BJ152" s="13" t="s">
        <v>86</v>
      </c>
      <c r="BK152" s="164">
        <f t="shared" ref="BK152" si="24">ROUND(I152*H152,2)</f>
        <v>0</v>
      </c>
      <c r="BL152" s="13" t="s">
        <v>144</v>
      </c>
      <c r="BM152" s="163" t="s">
        <v>450</v>
      </c>
    </row>
    <row r="153" spans="2:65" s="11" customFormat="1" ht="22.9" customHeight="1">
      <c r="B153" s="140"/>
      <c r="D153" s="141" t="s">
        <v>74</v>
      </c>
      <c r="E153" s="150" t="s">
        <v>86</v>
      </c>
      <c r="F153" s="150" t="s">
        <v>191</v>
      </c>
      <c r="I153" s="143"/>
      <c r="J153" s="151">
        <f>BK153</f>
        <v>0</v>
      </c>
      <c r="L153" s="140"/>
      <c r="M153" s="145"/>
      <c r="P153" s="146">
        <f>SUM(P154:P156)</f>
        <v>0</v>
      </c>
      <c r="R153" s="146">
        <f>SUM(R154:R156)</f>
        <v>16.686959999999999</v>
      </c>
      <c r="T153" s="147">
        <f>SUM(T154:T156)</f>
        <v>0</v>
      </c>
      <c r="AR153" s="141" t="s">
        <v>81</v>
      </c>
      <c r="AT153" s="148" t="s">
        <v>74</v>
      </c>
      <c r="AU153" s="148" t="s">
        <v>81</v>
      </c>
      <c r="AY153" s="141" t="s">
        <v>138</v>
      </c>
      <c r="BK153" s="149">
        <f>SUM(BK154:BK156)</f>
        <v>0</v>
      </c>
    </row>
    <row r="154" spans="2:65" s="1" customFormat="1" ht="16.5" customHeight="1">
      <c r="B154" s="122"/>
      <c r="C154" s="152" t="s">
        <v>169</v>
      </c>
      <c r="D154" s="152" t="s">
        <v>140</v>
      </c>
      <c r="E154" s="153" t="s">
        <v>451</v>
      </c>
      <c r="F154" s="154" t="s">
        <v>452</v>
      </c>
      <c r="G154" s="155" t="s">
        <v>155</v>
      </c>
      <c r="H154" s="156">
        <v>6.9</v>
      </c>
      <c r="I154" s="157"/>
      <c r="J154" s="158">
        <f>ROUND(I154*H154,2)</f>
        <v>0</v>
      </c>
      <c r="K154" s="159"/>
      <c r="L154" s="28"/>
      <c r="M154" s="160" t="s">
        <v>1</v>
      </c>
      <c r="N154" s="121" t="s">
        <v>41</v>
      </c>
      <c r="P154" s="161">
        <f>O154*H154</f>
        <v>0</v>
      </c>
      <c r="Q154" s="161">
        <v>2.4157199999999999</v>
      </c>
      <c r="R154" s="161">
        <f>Q154*H154</f>
        <v>16.668468000000001</v>
      </c>
      <c r="S154" s="161">
        <v>0</v>
      </c>
      <c r="T154" s="162">
        <f>S154*H154</f>
        <v>0</v>
      </c>
      <c r="AR154" s="163" t="s">
        <v>144</v>
      </c>
      <c r="AT154" s="163" t="s">
        <v>140</v>
      </c>
      <c r="AU154" s="163" t="s">
        <v>86</v>
      </c>
      <c r="AY154" s="13" t="s">
        <v>138</v>
      </c>
      <c r="BE154" s="164">
        <f>IF(N154="základná",J154,0)</f>
        <v>0</v>
      </c>
      <c r="BF154" s="164">
        <f>IF(N154="znížená",J154,0)</f>
        <v>0</v>
      </c>
      <c r="BG154" s="164">
        <f>IF(N154="zákl. prenesená",J154,0)</f>
        <v>0</v>
      </c>
      <c r="BH154" s="164">
        <f>IF(N154="zníž. prenesená",J154,0)</f>
        <v>0</v>
      </c>
      <c r="BI154" s="164">
        <f>IF(N154="nulová",J154,0)</f>
        <v>0</v>
      </c>
      <c r="BJ154" s="13" t="s">
        <v>86</v>
      </c>
      <c r="BK154" s="164">
        <f>ROUND(I154*H154,2)</f>
        <v>0</v>
      </c>
      <c r="BL154" s="13" t="s">
        <v>144</v>
      </c>
      <c r="BM154" s="163" t="s">
        <v>453</v>
      </c>
    </row>
    <row r="155" spans="2:65" s="1" customFormat="1" ht="16.5" customHeight="1">
      <c r="B155" s="122"/>
      <c r="C155" s="152" t="s">
        <v>173</v>
      </c>
      <c r="D155" s="152" t="s">
        <v>140</v>
      </c>
      <c r="E155" s="153" t="s">
        <v>209</v>
      </c>
      <c r="F155" s="154" t="s">
        <v>210</v>
      </c>
      <c r="G155" s="155" t="s">
        <v>143</v>
      </c>
      <c r="H155" s="156">
        <v>27.6</v>
      </c>
      <c r="I155" s="157"/>
      <c r="J155" s="158">
        <f>ROUND(I155*H155,2)</f>
        <v>0</v>
      </c>
      <c r="K155" s="159"/>
      <c r="L155" s="28"/>
      <c r="M155" s="160" t="s">
        <v>1</v>
      </c>
      <c r="N155" s="121" t="s">
        <v>41</v>
      </c>
      <c r="P155" s="161">
        <f>O155*H155</f>
        <v>0</v>
      </c>
      <c r="Q155" s="161">
        <v>6.7000000000000002E-4</v>
      </c>
      <c r="R155" s="161">
        <f>Q155*H155</f>
        <v>1.8492000000000001E-2</v>
      </c>
      <c r="S155" s="161">
        <v>0</v>
      </c>
      <c r="T155" s="162">
        <f>S155*H155</f>
        <v>0</v>
      </c>
      <c r="AR155" s="163" t="s">
        <v>144</v>
      </c>
      <c r="AT155" s="163" t="s">
        <v>140</v>
      </c>
      <c r="AU155" s="163" t="s">
        <v>86</v>
      </c>
      <c r="AY155" s="13" t="s">
        <v>138</v>
      </c>
      <c r="BE155" s="164">
        <f>IF(N155="základná",J155,0)</f>
        <v>0</v>
      </c>
      <c r="BF155" s="164">
        <f>IF(N155="znížená",J155,0)</f>
        <v>0</v>
      </c>
      <c r="BG155" s="164">
        <f>IF(N155="zákl. prenesená",J155,0)</f>
        <v>0</v>
      </c>
      <c r="BH155" s="164">
        <f>IF(N155="zníž. prenesená",J155,0)</f>
        <v>0</v>
      </c>
      <c r="BI155" s="164">
        <f>IF(N155="nulová",J155,0)</f>
        <v>0</v>
      </c>
      <c r="BJ155" s="13" t="s">
        <v>86</v>
      </c>
      <c r="BK155" s="164">
        <f>ROUND(I155*H155,2)</f>
        <v>0</v>
      </c>
      <c r="BL155" s="13" t="s">
        <v>144</v>
      </c>
      <c r="BM155" s="163" t="s">
        <v>454</v>
      </c>
    </row>
    <row r="156" spans="2:65" s="1" customFormat="1" ht="16.5" customHeight="1">
      <c r="B156" s="122"/>
      <c r="C156" s="152" t="s">
        <v>178</v>
      </c>
      <c r="D156" s="152" t="s">
        <v>140</v>
      </c>
      <c r="E156" s="153" t="s">
        <v>213</v>
      </c>
      <c r="F156" s="154" t="s">
        <v>214</v>
      </c>
      <c r="G156" s="155" t="s">
        <v>143</v>
      </c>
      <c r="H156" s="156">
        <v>27.6</v>
      </c>
      <c r="I156" s="157"/>
      <c r="J156" s="158">
        <f>ROUND(I156*H156,2)</f>
        <v>0</v>
      </c>
      <c r="K156" s="159"/>
      <c r="L156" s="28"/>
      <c r="M156" s="160" t="s">
        <v>1</v>
      </c>
      <c r="N156" s="121" t="s">
        <v>41</v>
      </c>
      <c r="P156" s="161">
        <f>O156*H156</f>
        <v>0</v>
      </c>
      <c r="Q156" s="161">
        <v>0</v>
      </c>
      <c r="R156" s="161">
        <f>Q156*H156</f>
        <v>0</v>
      </c>
      <c r="S156" s="161">
        <v>0</v>
      </c>
      <c r="T156" s="162">
        <f>S156*H156</f>
        <v>0</v>
      </c>
      <c r="AR156" s="163" t="s">
        <v>144</v>
      </c>
      <c r="AT156" s="163" t="s">
        <v>140</v>
      </c>
      <c r="AU156" s="163" t="s">
        <v>86</v>
      </c>
      <c r="AY156" s="13" t="s">
        <v>138</v>
      </c>
      <c r="BE156" s="164">
        <f>IF(N156="základná",J156,0)</f>
        <v>0</v>
      </c>
      <c r="BF156" s="164">
        <f>IF(N156="znížená",J156,0)</f>
        <v>0</v>
      </c>
      <c r="BG156" s="164">
        <f>IF(N156="zákl. prenesená",J156,0)</f>
        <v>0</v>
      </c>
      <c r="BH156" s="164">
        <f>IF(N156="zníž. prenesená",J156,0)</f>
        <v>0</v>
      </c>
      <c r="BI156" s="164">
        <f>IF(N156="nulová",J156,0)</f>
        <v>0</v>
      </c>
      <c r="BJ156" s="13" t="s">
        <v>86</v>
      </c>
      <c r="BK156" s="164">
        <f>ROUND(I156*H156,2)</f>
        <v>0</v>
      </c>
      <c r="BL156" s="13" t="s">
        <v>144</v>
      </c>
      <c r="BM156" s="163" t="s">
        <v>455</v>
      </c>
    </row>
    <row r="157" spans="2:65" s="11" customFormat="1" ht="22.9" customHeight="1">
      <c r="B157" s="140"/>
      <c r="D157" s="141" t="s">
        <v>74</v>
      </c>
      <c r="E157" s="150" t="s">
        <v>149</v>
      </c>
      <c r="F157" s="150" t="s">
        <v>456</v>
      </c>
      <c r="I157" s="143"/>
      <c r="J157" s="151">
        <f>BK157</f>
        <v>0</v>
      </c>
      <c r="L157" s="140"/>
      <c r="M157" s="145"/>
      <c r="P157" s="146">
        <f>P158</f>
        <v>0</v>
      </c>
      <c r="R157" s="146">
        <f>R158</f>
        <v>4.8240000000000005E-2</v>
      </c>
      <c r="T157" s="147">
        <f>T158</f>
        <v>0</v>
      </c>
      <c r="AR157" s="141" t="s">
        <v>81</v>
      </c>
      <c r="AT157" s="148" t="s">
        <v>74</v>
      </c>
      <c r="AU157" s="148" t="s">
        <v>81</v>
      </c>
      <c r="AY157" s="141" t="s">
        <v>138</v>
      </c>
      <c r="BK157" s="149">
        <f>BK158</f>
        <v>0</v>
      </c>
    </row>
    <row r="158" spans="2:65" s="1" customFormat="1" ht="16.5" customHeight="1">
      <c r="B158" s="122"/>
      <c r="C158" s="152" t="s">
        <v>182</v>
      </c>
      <c r="D158" s="152" t="s">
        <v>140</v>
      </c>
      <c r="E158" s="153" t="s">
        <v>457</v>
      </c>
      <c r="F158" s="154" t="s">
        <v>458</v>
      </c>
      <c r="G158" s="155" t="s">
        <v>281</v>
      </c>
      <c r="H158" s="156">
        <v>24</v>
      </c>
      <c r="I158" s="157"/>
      <c r="J158" s="158">
        <f>ROUND(I158*H158,2)</f>
        <v>0</v>
      </c>
      <c r="K158" s="159"/>
      <c r="L158" s="28"/>
      <c r="M158" s="160" t="s">
        <v>1</v>
      </c>
      <c r="N158" s="121" t="s">
        <v>41</v>
      </c>
      <c r="P158" s="161">
        <f>O158*H158</f>
        <v>0</v>
      </c>
      <c r="Q158" s="161">
        <v>2.0100000000000001E-3</v>
      </c>
      <c r="R158" s="161">
        <f>Q158*H158</f>
        <v>4.8240000000000005E-2</v>
      </c>
      <c r="S158" s="161">
        <v>0</v>
      </c>
      <c r="T158" s="162">
        <f>S158*H158</f>
        <v>0</v>
      </c>
      <c r="AR158" s="163" t="s">
        <v>144</v>
      </c>
      <c r="AT158" s="163" t="s">
        <v>140</v>
      </c>
      <c r="AU158" s="163" t="s">
        <v>86</v>
      </c>
      <c r="AY158" s="13" t="s">
        <v>138</v>
      </c>
      <c r="BE158" s="164">
        <f>IF(N158="základná",J158,0)</f>
        <v>0</v>
      </c>
      <c r="BF158" s="164">
        <f>IF(N158="znížená",J158,0)</f>
        <v>0</v>
      </c>
      <c r="BG158" s="164">
        <f>IF(N158="zákl. prenesená",J158,0)</f>
        <v>0</v>
      </c>
      <c r="BH158" s="164">
        <f>IF(N158="zníž. prenesená",J158,0)</f>
        <v>0</v>
      </c>
      <c r="BI158" s="164">
        <f>IF(N158="nulová",J158,0)</f>
        <v>0</v>
      </c>
      <c r="BJ158" s="13" t="s">
        <v>86</v>
      </c>
      <c r="BK158" s="164">
        <f>ROUND(I158*H158,2)</f>
        <v>0</v>
      </c>
      <c r="BL158" s="13" t="s">
        <v>144</v>
      </c>
      <c r="BM158" s="163" t="s">
        <v>459</v>
      </c>
    </row>
    <row r="159" spans="2:65" s="11" customFormat="1" ht="22.9" customHeight="1">
      <c r="B159" s="140"/>
      <c r="D159" s="141" t="s">
        <v>74</v>
      </c>
      <c r="E159" s="150" t="s">
        <v>161</v>
      </c>
      <c r="F159" s="150" t="s">
        <v>248</v>
      </c>
      <c r="I159" s="143"/>
      <c r="J159" s="151">
        <f>BK159</f>
        <v>0</v>
      </c>
      <c r="L159" s="140"/>
      <c r="M159" s="145"/>
      <c r="P159" s="146">
        <f>SUM(P160:P162)</f>
        <v>0</v>
      </c>
      <c r="R159" s="146">
        <f>SUM(R160:R162)</f>
        <v>1.95620832</v>
      </c>
      <c r="T159" s="147">
        <f>SUM(T160:T162)</f>
        <v>0</v>
      </c>
      <c r="AR159" s="141" t="s">
        <v>81</v>
      </c>
      <c r="AT159" s="148" t="s">
        <v>74</v>
      </c>
      <c r="AU159" s="148" t="s">
        <v>81</v>
      </c>
      <c r="AY159" s="141" t="s">
        <v>138</v>
      </c>
      <c r="BK159" s="149">
        <f>SUM(BK160:BK162)</f>
        <v>0</v>
      </c>
    </row>
    <row r="160" spans="2:65" s="1" customFormat="1" ht="16.5" customHeight="1">
      <c r="B160" s="122"/>
      <c r="C160" s="152" t="s">
        <v>187</v>
      </c>
      <c r="D160" s="152" t="s">
        <v>140</v>
      </c>
      <c r="E160" s="153" t="s">
        <v>460</v>
      </c>
      <c r="F160" s="154" t="s">
        <v>461</v>
      </c>
      <c r="G160" s="155" t="s">
        <v>155</v>
      </c>
      <c r="H160" s="156">
        <v>0.86399999999999999</v>
      </c>
      <c r="I160" s="157"/>
      <c r="J160" s="158">
        <f>ROUND(I160*H160,2)</f>
        <v>0</v>
      </c>
      <c r="K160" s="159"/>
      <c r="L160" s="28"/>
      <c r="M160" s="160" t="s">
        <v>1</v>
      </c>
      <c r="N160" s="121" t="s">
        <v>41</v>
      </c>
      <c r="P160" s="161">
        <f>O160*H160</f>
        <v>0</v>
      </c>
      <c r="Q160" s="161">
        <v>2.23543</v>
      </c>
      <c r="R160" s="161">
        <f>Q160*H160</f>
        <v>1.9314115199999999</v>
      </c>
      <c r="S160" s="161">
        <v>0</v>
      </c>
      <c r="T160" s="162">
        <f>S160*H160</f>
        <v>0</v>
      </c>
      <c r="AR160" s="163" t="s">
        <v>144</v>
      </c>
      <c r="AT160" s="163" t="s">
        <v>140</v>
      </c>
      <c r="AU160" s="163" t="s">
        <v>86</v>
      </c>
      <c r="AY160" s="13" t="s">
        <v>138</v>
      </c>
      <c r="BE160" s="164">
        <f>IF(N160="základná",J160,0)</f>
        <v>0</v>
      </c>
      <c r="BF160" s="164">
        <f>IF(N160="znížená",J160,0)</f>
        <v>0</v>
      </c>
      <c r="BG160" s="164">
        <f>IF(N160="zákl. prenesená",J160,0)</f>
        <v>0</v>
      </c>
      <c r="BH160" s="164">
        <f>IF(N160="zníž. prenesená",J160,0)</f>
        <v>0</v>
      </c>
      <c r="BI160" s="164">
        <f>IF(N160="nulová",J160,0)</f>
        <v>0</v>
      </c>
      <c r="BJ160" s="13" t="s">
        <v>86</v>
      </c>
      <c r="BK160" s="164">
        <f>ROUND(I160*H160,2)</f>
        <v>0</v>
      </c>
      <c r="BL160" s="13" t="s">
        <v>144</v>
      </c>
      <c r="BM160" s="163" t="s">
        <v>462</v>
      </c>
    </row>
    <row r="161" spans="2:65" s="1" customFormat="1" ht="16.5" customHeight="1">
      <c r="B161" s="122"/>
      <c r="C161" s="152" t="s">
        <v>192</v>
      </c>
      <c r="D161" s="152" t="s">
        <v>140</v>
      </c>
      <c r="E161" s="153" t="s">
        <v>266</v>
      </c>
      <c r="F161" s="154" t="s">
        <v>267</v>
      </c>
      <c r="G161" s="155" t="s">
        <v>143</v>
      </c>
      <c r="H161" s="156">
        <v>2.88</v>
      </c>
      <c r="I161" s="157"/>
      <c r="J161" s="158">
        <f>ROUND(I161*H161,2)</f>
        <v>0</v>
      </c>
      <c r="K161" s="159"/>
      <c r="L161" s="28"/>
      <c r="M161" s="160" t="s">
        <v>1</v>
      </c>
      <c r="N161" s="121" t="s">
        <v>41</v>
      </c>
      <c r="P161" s="161">
        <f>O161*H161</f>
        <v>0</v>
      </c>
      <c r="Q161" s="161">
        <v>8.6099999999999996E-3</v>
      </c>
      <c r="R161" s="161">
        <f>Q161*H161</f>
        <v>2.4796799999999997E-2</v>
      </c>
      <c r="S161" s="161">
        <v>0</v>
      </c>
      <c r="T161" s="162">
        <f>S161*H161</f>
        <v>0</v>
      </c>
      <c r="AR161" s="163" t="s">
        <v>144</v>
      </c>
      <c r="AT161" s="163" t="s">
        <v>140</v>
      </c>
      <c r="AU161" s="163" t="s">
        <v>86</v>
      </c>
      <c r="AY161" s="13" t="s">
        <v>138</v>
      </c>
      <c r="BE161" s="164">
        <f>IF(N161="základná",J161,0)</f>
        <v>0</v>
      </c>
      <c r="BF161" s="164">
        <f>IF(N161="znížená",J161,0)</f>
        <v>0</v>
      </c>
      <c r="BG161" s="164">
        <f>IF(N161="zákl. prenesená",J161,0)</f>
        <v>0</v>
      </c>
      <c r="BH161" s="164">
        <f>IF(N161="zníž. prenesená",J161,0)</f>
        <v>0</v>
      </c>
      <c r="BI161" s="164">
        <f>IF(N161="nulová",J161,0)</f>
        <v>0</v>
      </c>
      <c r="BJ161" s="13" t="s">
        <v>86</v>
      </c>
      <c r="BK161" s="164">
        <f>ROUND(I161*H161,2)</f>
        <v>0</v>
      </c>
      <c r="BL161" s="13" t="s">
        <v>144</v>
      </c>
      <c r="BM161" s="163" t="s">
        <v>463</v>
      </c>
    </row>
    <row r="162" spans="2:65" s="1" customFormat="1" ht="16.5" customHeight="1">
      <c r="B162" s="122"/>
      <c r="C162" s="152" t="s">
        <v>196</v>
      </c>
      <c r="D162" s="152" t="s">
        <v>140</v>
      </c>
      <c r="E162" s="153" t="s">
        <v>270</v>
      </c>
      <c r="F162" s="154" t="s">
        <v>271</v>
      </c>
      <c r="G162" s="155" t="s">
        <v>143</v>
      </c>
      <c r="H162" s="156">
        <v>2.88</v>
      </c>
      <c r="I162" s="157"/>
      <c r="J162" s="158">
        <f>ROUND(I162*H162,2)</f>
        <v>0</v>
      </c>
      <c r="K162" s="159"/>
      <c r="L162" s="28"/>
      <c r="M162" s="160" t="s">
        <v>1</v>
      </c>
      <c r="N162" s="121" t="s">
        <v>41</v>
      </c>
      <c r="P162" s="161">
        <f>O162*H162</f>
        <v>0</v>
      </c>
      <c r="Q162" s="161">
        <v>0</v>
      </c>
      <c r="R162" s="161">
        <f>Q162*H162</f>
        <v>0</v>
      </c>
      <c r="S162" s="161">
        <v>0</v>
      </c>
      <c r="T162" s="162">
        <f>S162*H162</f>
        <v>0</v>
      </c>
      <c r="AR162" s="163" t="s">
        <v>144</v>
      </c>
      <c r="AT162" s="163" t="s">
        <v>140</v>
      </c>
      <c r="AU162" s="163" t="s">
        <v>86</v>
      </c>
      <c r="AY162" s="13" t="s">
        <v>138</v>
      </c>
      <c r="BE162" s="164">
        <f>IF(N162="základná",J162,0)</f>
        <v>0</v>
      </c>
      <c r="BF162" s="164">
        <f>IF(N162="znížená",J162,0)</f>
        <v>0</v>
      </c>
      <c r="BG162" s="164">
        <f>IF(N162="zákl. prenesená",J162,0)</f>
        <v>0</v>
      </c>
      <c r="BH162" s="164">
        <f>IF(N162="zníž. prenesená",J162,0)</f>
        <v>0</v>
      </c>
      <c r="BI162" s="164">
        <f>IF(N162="nulová",J162,0)</f>
        <v>0</v>
      </c>
      <c r="BJ162" s="13" t="s">
        <v>86</v>
      </c>
      <c r="BK162" s="164">
        <f>ROUND(I162*H162,2)</f>
        <v>0</v>
      </c>
      <c r="BL162" s="13" t="s">
        <v>144</v>
      </c>
      <c r="BM162" s="163" t="s">
        <v>464</v>
      </c>
    </row>
    <row r="163" spans="2:65" s="11" customFormat="1" ht="22.9" customHeight="1">
      <c r="B163" s="140"/>
      <c r="D163" s="141" t="s">
        <v>74</v>
      </c>
      <c r="E163" s="150" t="s">
        <v>169</v>
      </c>
      <c r="F163" s="150" t="s">
        <v>465</v>
      </c>
      <c r="I163" s="143"/>
      <c r="J163" s="151">
        <f>BK163</f>
        <v>0</v>
      </c>
      <c r="L163" s="140"/>
      <c r="M163" s="145"/>
      <c r="P163" s="146">
        <f>SUM(P164:P167)</f>
        <v>0</v>
      </c>
      <c r="R163" s="146">
        <f>SUM(R164:R167)</f>
        <v>1.4621746400000002</v>
      </c>
      <c r="T163" s="147">
        <f>SUM(T164:T167)</f>
        <v>0</v>
      </c>
      <c r="AR163" s="141" t="s">
        <v>81</v>
      </c>
      <c r="AT163" s="148" t="s">
        <v>74</v>
      </c>
      <c r="AU163" s="148" t="s">
        <v>81</v>
      </c>
      <c r="AY163" s="141" t="s">
        <v>138</v>
      </c>
      <c r="BK163" s="149">
        <f>SUM(BK164:BK167)</f>
        <v>0</v>
      </c>
    </row>
    <row r="164" spans="2:65" s="1" customFormat="1" ht="16.5" customHeight="1">
      <c r="B164" s="122"/>
      <c r="C164" s="152" t="s">
        <v>200</v>
      </c>
      <c r="D164" s="152" t="s">
        <v>140</v>
      </c>
      <c r="E164" s="153" t="s">
        <v>466</v>
      </c>
      <c r="F164" s="154" t="s">
        <v>467</v>
      </c>
      <c r="G164" s="155" t="s">
        <v>433</v>
      </c>
      <c r="H164" s="156">
        <v>1</v>
      </c>
      <c r="I164" s="157"/>
      <c r="J164" s="158">
        <f>ROUND(I164*H164,2)</f>
        <v>0</v>
      </c>
      <c r="K164" s="159"/>
      <c r="L164" s="28"/>
      <c r="M164" s="160" t="s">
        <v>1</v>
      </c>
      <c r="N164" s="121" t="s">
        <v>41</v>
      </c>
      <c r="P164" s="161">
        <f>O164*H164</f>
        <v>0</v>
      </c>
      <c r="Q164" s="161">
        <v>3.1700000000000001E-3</v>
      </c>
      <c r="R164" s="161">
        <f>Q164*H164</f>
        <v>3.1700000000000001E-3</v>
      </c>
      <c r="S164" s="161">
        <v>0</v>
      </c>
      <c r="T164" s="162">
        <f>S164*H164</f>
        <v>0</v>
      </c>
      <c r="AR164" s="163" t="s">
        <v>144</v>
      </c>
      <c r="AT164" s="163" t="s">
        <v>140</v>
      </c>
      <c r="AU164" s="163" t="s">
        <v>86</v>
      </c>
      <c r="AY164" s="13" t="s">
        <v>138</v>
      </c>
      <c r="BE164" s="164">
        <f>IF(N164="základná",J164,0)</f>
        <v>0</v>
      </c>
      <c r="BF164" s="164">
        <f>IF(N164="znížená",J164,0)</f>
        <v>0</v>
      </c>
      <c r="BG164" s="164">
        <f>IF(N164="zákl. prenesená",J164,0)</f>
        <v>0</v>
      </c>
      <c r="BH164" s="164">
        <f>IF(N164="zníž. prenesená",J164,0)</f>
        <v>0</v>
      </c>
      <c r="BI164" s="164">
        <f>IF(N164="nulová",J164,0)</f>
        <v>0</v>
      </c>
      <c r="BJ164" s="13" t="s">
        <v>86</v>
      </c>
      <c r="BK164" s="164">
        <f>ROUND(I164*H164,2)</f>
        <v>0</v>
      </c>
      <c r="BL164" s="13" t="s">
        <v>144</v>
      </c>
      <c r="BM164" s="163" t="s">
        <v>468</v>
      </c>
    </row>
    <row r="165" spans="2:65" s="1" customFormat="1" ht="16.5" customHeight="1">
      <c r="B165" s="122"/>
      <c r="C165" s="152" t="s">
        <v>204</v>
      </c>
      <c r="D165" s="152" t="s">
        <v>140</v>
      </c>
      <c r="E165" s="153" t="s">
        <v>469</v>
      </c>
      <c r="F165" s="154" t="s">
        <v>470</v>
      </c>
      <c r="G165" s="155" t="s">
        <v>471</v>
      </c>
      <c r="H165" s="156">
        <v>3</v>
      </c>
      <c r="I165" s="157"/>
      <c r="J165" s="158">
        <f>ROUND(I165*H165,2)</f>
        <v>0</v>
      </c>
      <c r="K165" s="159"/>
      <c r="L165" s="28"/>
      <c r="M165" s="160" t="s">
        <v>1</v>
      </c>
      <c r="N165" s="121" t="s">
        <v>41</v>
      </c>
      <c r="P165" s="161">
        <f>O165*H165</f>
        <v>0</v>
      </c>
      <c r="Q165" s="161">
        <v>8.5999999999999993E-2</v>
      </c>
      <c r="R165" s="161">
        <f>Q165*H165</f>
        <v>0.25800000000000001</v>
      </c>
      <c r="S165" s="161">
        <v>0</v>
      </c>
      <c r="T165" s="162">
        <f>S165*H165</f>
        <v>0</v>
      </c>
      <c r="AR165" s="163" t="s">
        <v>144</v>
      </c>
      <c r="AT165" s="163" t="s">
        <v>140</v>
      </c>
      <c r="AU165" s="163" t="s">
        <v>86</v>
      </c>
      <c r="AY165" s="13" t="s">
        <v>138</v>
      </c>
      <c r="BE165" s="164">
        <f>IF(N165="základná",J165,0)</f>
        <v>0</v>
      </c>
      <c r="BF165" s="164">
        <f>IF(N165="znížená",J165,0)</f>
        <v>0</v>
      </c>
      <c r="BG165" s="164">
        <f>IF(N165="zákl. prenesená",J165,0)</f>
        <v>0</v>
      </c>
      <c r="BH165" s="164">
        <f>IF(N165="zníž. prenesená",J165,0)</f>
        <v>0</v>
      </c>
      <c r="BI165" s="164">
        <f>IF(N165="nulová",J165,0)</f>
        <v>0</v>
      </c>
      <c r="BJ165" s="13" t="s">
        <v>86</v>
      </c>
      <c r="BK165" s="164">
        <f>ROUND(I165*H165,2)</f>
        <v>0</v>
      </c>
      <c r="BL165" s="13" t="s">
        <v>144</v>
      </c>
      <c r="BM165" s="163" t="s">
        <v>472</v>
      </c>
    </row>
    <row r="166" spans="2:65" s="1" customFormat="1" ht="16.5" customHeight="1">
      <c r="B166" s="122"/>
      <c r="C166" s="152" t="s">
        <v>208</v>
      </c>
      <c r="D166" s="152" t="s">
        <v>140</v>
      </c>
      <c r="E166" s="153" t="s">
        <v>473</v>
      </c>
      <c r="F166" s="154" t="s">
        <v>474</v>
      </c>
      <c r="G166" s="155" t="s">
        <v>155</v>
      </c>
      <c r="H166" s="156">
        <v>0.52800000000000002</v>
      </c>
      <c r="I166" s="157"/>
      <c r="J166" s="158">
        <f>ROUND(I166*H166,2)</f>
        <v>0</v>
      </c>
      <c r="K166" s="159"/>
      <c r="L166" s="28"/>
      <c r="M166" s="160" t="s">
        <v>1</v>
      </c>
      <c r="N166" s="121" t="s">
        <v>41</v>
      </c>
      <c r="P166" s="161">
        <f>O166*H166</f>
        <v>0</v>
      </c>
      <c r="Q166" s="161">
        <v>2.23543</v>
      </c>
      <c r="R166" s="161">
        <f>Q166*H166</f>
        <v>1.18030704</v>
      </c>
      <c r="S166" s="161">
        <v>0</v>
      </c>
      <c r="T166" s="162">
        <f>S166*H166</f>
        <v>0</v>
      </c>
      <c r="AR166" s="163" t="s">
        <v>144</v>
      </c>
      <c r="AT166" s="163" t="s">
        <v>140</v>
      </c>
      <c r="AU166" s="163" t="s">
        <v>86</v>
      </c>
      <c r="AY166" s="13" t="s">
        <v>138</v>
      </c>
      <c r="BE166" s="164">
        <f>IF(N166="základná",J166,0)</f>
        <v>0</v>
      </c>
      <c r="BF166" s="164">
        <f>IF(N166="znížená",J166,0)</f>
        <v>0</v>
      </c>
      <c r="BG166" s="164">
        <f>IF(N166="zákl. prenesená",J166,0)</f>
        <v>0</v>
      </c>
      <c r="BH166" s="164">
        <f>IF(N166="zníž. prenesená",J166,0)</f>
        <v>0</v>
      </c>
      <c r="BI166" s="164">
        <f>IF(N166="nulová",J166,0)</f>
        <v>0</v>
      </c>
      <c r="BJ166" s="13" t="s">
        <v>86</v>
      </c>
      <c r="BK166" s="164">
        <f>ROUND(I166*H166,2)</f>
        <v>0</v>
      </c>
      <c r="BL166" s="13" t="s">
        <v>144</v>
      </c>
      <c r="BM166" s="163" t="s">
        <v>475</v>
      </c>
    </row>
    <row r="167" spans="2:65" s="1" customFormat="1" ht="16.5" customHeight="1">
      <c r="B167" s="122"/>
      <c r="C167" s="152" t="s">
        <v>212</v>
      </c>
      <c r="D167" s="152" t="s">
        <v>140</v>
      </c>
      <c r="E167" s="153" t="s">
        <v>476</v>
      </c>
      <c r="F167" s="154" t="s">
        <v>477</v>
      </c>
      <c r="G167" s="155" t="s">
        <v>143</v>
      </c>
      <c r="H167" s="156">
        <v>5.28</v>
      </c>
      <c r="I167" s="157"/>
      <c r="J167" s="158">
        <f>ROUND(I167*H167,2)</f>
        <v>0</v>
      </c>
      <c r="K167" s="159"/>
      <c r="L167" s="28"/>
      <c r="M167" s="160" t="s">
        <v>1</v>
      </c>
      <c r="N167" s="121" t="s">
        <v>41</v>
      </c>
      <c r="P167" s="161">
        <f>O167*H167</f>
        <v>0</v>
      </c>
      <c r="Q167" s="161">
        <v>3.9199999999999999E-3</v>
      </c>
      <c r="R167" s="161">
        <f>Q167*H167</f>
        <v>2.06976E-2</v>
      </c>
      <c r="S167" s="161">
        <v>0</v>
      </c>
      <c r="T167" s="162">
        <f>S167*H167</f>
        <v>0</v>
      </c>
      <c r="AR167" s="163" t="s">
        <v>144</v>
      </c>
      <c r="AT167" s="163" t="s">
        <v>140</v>
      </c>
      <c r="AU167" s="163" t="s">
        <v>86</v>
      </c>
      <c r="AY167" s="13" t="s">
        <v>138</v>
      </c>
      <c r="BE167" s="164">
        <f>IF(N167="základná",J167,0)</f>
        <v>0</v>
      </c>
      <c r="BF167" s="164">
        <f>IF(N167="znížená",J167,0)</f>
        <v>0</v>
      </c>
      <c r="BG167" s="164">
        <f>IF(N167="zákl. prenesená",J167,0)</f>
        <v>0</v>
      </c>
      <c r="BH167" s="164">
        <f>IF(N167="zníž. prenesená",J167,0)</f>
        <v>0</v>
      </c>
      <c r="BI167" s="164">
        <f>IF(N167="nulová",J167,0)</f>
        <v>0</v>
      </c>
      <c r="BJ167" s="13" t="s">
        <v>86</v>
      </c>
      <c r="BK167" s="164">
        <f>ROUND(I167*H167,2)</f>
        <v>0</v>
      </c>
      <c r="BL167" s="13" t="s">
        <v>144</v>
      </c>
      <c r="BM167" s="163" t="s">
        <v>478</v>
      </c>
    </row>
    <row r="168" spans="2:65" s="11" customFormat="1" ht="22.9" customHeight="1">
      <c r="B168" s="140"/>
      <c r="D168" s="141" t="s">
        <v>74</v>
      </c>
      <c r="E168" s="150" t="s">
        <v>173</v>
      </c>
      <c r="F168" s="150" t="s">
        <v>277</v>
      </c>
      <c r="I168" s="143"/>
      <c r="J168" s="151">
        <f>BK168</f>
        <v>0</v>
      </c>
      <c r="L168" s="140"/>
      <c r="M168" s="145"/>
      <c r="P168" s="146">
        <f>SUM(P169:P176)</f>
        <v>0</v>
      </c>
      <c r="R168" s="146">
        <f>SUM(R169:R176)</f>
        <v>0</v>
      </c>
      <c r="T168" s="147">
        <f>SUM(T169:T176)</f>
        <v>26.616399999999999</v>
      </c>
      <c r="AR168" s="141" t="s">
        <v>81</v>
      </c>
      <c r="AT168" s="148" t="s">
        <v>74</v>
      </c>
      <c r="AU168" s="148" t="s">
        <v>81</v>
      </c>
      <c r="AY168" s="141" t="s">
        <v>138</v>
      </c>
      <c r="BK168" s="149">
        <f>SUM(BK169:BK176)</f>
        <v>0</v>
      </c>
    </row>
    <row r="169" spans="2:65" s="1" customFormat="1" ht="16.5" customHeight="1">
      <c r="B169" s="122"/>
      <c r="C169" s="152" t="s">
        <v>216</v>
      </c>
      <c r="D169" s="152" t="s">
        <v>140</v>
      </c>
      <c r="E169" s="153" t="s">
        <v>304</v>
      </c>
      <c r="F169" s="154" t="s">
        <v>305</v>
      </c>
      <c r="G169" s="155" t="s">
        <v>143</v>
      </c>
      <c r="H169" s="156">
        <v>36.96</v>
      </c>
      <c r="I169" s="157"/>
      <c r="J169" s="158">
        <f t="shared" ref="J169:J176" si="25">ROUND(I169*H169,2)</f>
        <v>0</v>
      </c>
      <c r="K169" s="159"/>
      <c r="L169" s="28"/>
      <c r="M169" s="160" t="s">
        <v>1</v>
      </c>
      <c r="N169" s="121" t="s">
        <v>41</v>
      </c>
      <c r="P169" s="161">
        <f t="shared" ref="P169:P176" si="26">O169*H169</f>
        <v>0</v>
      </c>
      <c r="Q169" s="161">
        <v>0</v>
      </c>
      <c r="R169" s="161">
        <f t="shared" ref="R169:R176" si="27">Q169*H169</f>
        <v>0</v>
      </c>
      <c r="S169" s="161">
        <v>0</v>
      </c>
      <c r="T169" s="162">
        <f t="shared" ref="T169:T176" si="28">S169*H169</f>
        <v>0</v>
      </c>
      <c r="AR169" s="163" t="s">
        <v>144</v>
      </c>
      <c r="AT169" s="163" t="s">
        <v>140</v>
      </c>
      <c r="AU169" s="163" t="s">
        <v>86</v>
      </c>
      <c r="AY169" s="13" t="s">
        <v>138</v>
      </c>
      <c r="BE169" s="164">
        <f t="shared" ref="BE169:BE176" si="29">IF(N169="základná",J169,0)</f>
        <v>0</v>
      </c>
      <c r="BF169" s="164">
        <f t="shared" ref="BF169:BF176" si="30">IF(N169="znížená",J169,0)</f>
        <v>0</v>
      </c>
      <c r="BG169" s="164">
        <f t="shared" ref="BG169:BG176" si="31">IF(N169="zákl. prenesená",J169,0)</f>
        <v>0</v>
      </c>
      <c r="BH169" s="164">
        <f t="shared" ref="BH169:BH176" si="32">IF(N169="zníž. prenesená",J169,0)</f>
        <v>0</v>
      </c>
      <c r="BI169" s="164">
        <f t="shared" ref="BI169:BI176" si="33">IF(N169="nulová",J169,0)</f>
        <v>0</v>
      </c>
      <c r="BJ169" s="13" t="s">
        <v>86</v>
      </c>
      <c r="BK169" s="164">
        <f t="shared" ref="BK169:BK176" si="34">ROUND(I169*H169,2)</f>
        <v>0</v>
      </c>
      <c r="BL169" s="13" t="s">
        <v>144</v>
      </c>
      <c r="BM169" s="163" t="s">
        <v>479</v>
      </c>
    </row>
    <row r="170" spans="2:65" s="1" customFormat="1" ht="21.75" customHeight="1">
      <c r="B170" s="122"/>
      <c r="C170" s="152" t="s">
        <v>7</v>
      </c>
      <c r="D170" s="152" t="s">
        <v>140</v>
      </c>
      <c r="E170" s="153" t="s">
        <v>480</v>
      </c>
      <c r="F170" s="154" t="s">
        <v>481</v>
      </c>
      <c r="G170" s="155" t="s">
        <v>155</v>
      </c>
      <c r="H170" s="156">
        <v>9.6989999999999998</v>
      </c>
      <c r="I170" s="157"/>
      <c r="J170" s="158">
        <f t="shared" si="25"/>
        <v>0</v>
      </c>
      <c r="K170" s="159"/>
      <c r="L170" s="28"/>
      <c r="M170" s="160" t="s">
        <v>1</v>
      </c>
      <c r="N170" s="121" t="s">
        <v>41</v>
      </c>
      <c r="P170" s="161">
        <f t="shared" si="26"/>
        <v>0</v>
      </c>
      <c r="Q170" s="161">
        <v>0</v>
      </c>
      <c r="R170" s="161">
        <f t="shared" si="27"/>
        <v>0</v>
      </c>
      <c r="S170" s="161">
        <v>2.4</v>
      </c>
      <c r="T170" s="162">
        <f t="shared" si="28"/>
        <v>23.2776</v>
      </c>
      <c r="AR170" s="163" t="s">
        <v>144</v>
      </c>
      <c r="AT170" s="163" t="s">
        <v>140</v>
      </c>
      <c r="AU170" s="163" t="s">
        <v>86</v>
      </c>
      <c r="AY170" s="13" t="s">
        <v>138</v>
      </c>
      <c r="BE170" s="164">
        <f t="shared" si="29"/>
        <v>0</v>
      </c>
      <c r="BF170" s="164">
        <f t="shared" si="30"/>
        <v>0</v>
      </c>
      <c r="BG170" s="164">
        <f t="shared" si="31"/>
        <v>0</v>
      </c>
      <c r="BH170" s="164">
        <f t="shared" si="32"/>
        <v>0</v>
      </c>
      <c r="BI170" s="164">
        <f t="shared" si="33"/>
        <v>0</v>
      </c>
      <c r="BJ170" s="13" t="s">
        <v>86</v>
      </c>
      <c r="BK170" s="164">
        <f t="shared" si="34"/>
        <v>0</v>
      </c>
      <c r="BL170" s="13" t="s">
        <v>144</v>
      </c>
      <c r="BM170" s="163" t="s">
        <v>482</v>
      </c>
    </row>
    <row r="171" spans="2:65" s="1" customFormat="1" ht="21.75" customHeight="1">
      <c r="B171" s="122"/>
      <c r="C171" s="152" t="s">
        <v>223</v>
      </c>
      <c r="D171" s="152" t="s">
        <v>140</v>
      </c>
      <c r="E171" s="153" t="s">
        <v>308</v>
      </c>
      <c r="F171" s="154" t="s">
        <v>309</v>
      </c>
      <c r="G171" s="155" t="s">
        <v>155</v>
      </c>
      <c r="H171" s="156">
        <v>1.377</v>
      </c>
      <c r="I171" s="157"/>
      <c r="J171" s="158">
        <f t="shared" si="25"/>
        <v>0</v>
      </c>
      <c r="K171" s="159"/>
      <c r="L171" s="28"/>
      <c r="M171" s="160" t="s">
        <v>1</v>
      </c>
      <c r="N171" s="121" t="s">
        <v>41</v>
      </c>
      <c r="P171" s="161">
        <f t="shared" si="26"/>
        <v>0</v>
      </c>
      <c r="Q171" s="161">
        <v>0</v>
      </c>
      <c r="R171" s="161">
        <f t="shared" si="27"/>
        <v>0</v>
      </c>
      <c r="S171" s="161">
        <v>2.4</v>
      </c>
      <c r="T171" s="162">
        <f t="shared" si="28"/>
        <v>3.3047999999999997</v>
      </c>
      <c r="AR171" s="163" t="s">
        <v>144</v>
      </c>
      <c r="AT171" s="163" t="s">
        <v>140</v>
      </c>
      <c r="AU171" s="163" t="s">
        <v>86</v>
      </c>
      <c r="AY171" s="13" t="s">
        <v>138</v>
      </c>
      <c r="BE171" s="164">
        <f t="shared" si="29"/>
        <v>0</v>
      </c>
      <c r="BF171" s="164">
        <f t="shared" si="30"/>
        <v>0</v>
      </c>
      <c r="BG171" s="164">
        <f t="shared" si="31"/>
        <v>0</v>
      </c>
      <c r="BH171" s="164">
        <f t="shared" si="32"/>
        <v>0</v>
      </c>
      <c r="BI171" s="164">
        <f t="shared" si="33"/>
        <v>0</v>
      </c>
      <c r="BJ171" s="13" t="s">
        <v>86</v>
      </c>
      <c r="BK171" s="164">
        <f t="shared" si="34"/>
        <v>0</v>
      </c>
      <c r="BL171" s="13" t="s">
        <v>144</v>
      </c>
      <c r="BM171" s="163" t="s">
        <v>483</v>
      </c>
    </row>
    <row r="172" spans="2:65" s="1" customFormat="1" ht="16.5" customHeight="1">
      <c r="B172" s="122"/>
      <c r="C172" s="152" t="s">
        <v>227</v>
      </c>
      <c r="D172" s="152" t="s">
        <v>140</v>
      </c>
      <c r="E172" s="153" t="s">
        <v>484</v>
      </c>
      <c r="F172" s="154" t="s">
        <v>485</v>
      </c>
      <c r="G172" s="155" t="s">
        <v>471</v>
      </c>
      <c r="H172" s="156">
        <v>1</v>
      </c>
      <c r="I172" s="157"/>
      <c r="J172" s="158">
        <f t="shared" si="25"/>
        <v>0</v>
      </c>
      <c r="K172" s="159"/>
      <c r="L172" s="28"/>
      <c r="M172" s="160" t="s">
        <v>1</v>
      </c>
      <c r="N172" s="121" t="s">
        <v>41</v>
      </c>
      <c r="P172" s="161">
        <f t="shared" si="26"/>
        <v>0</v>
      </c>
      <c r="Q172" s="161">
        <v>0</v>
      </c>
      <c r="R172" s="161">
        <f t="shared" si="27"/>
        <v>0</v>
      </c>
      <c r="S172" s="161">
        <v>3.4000000000000002E-2</v>
      </c>
      <c r="T172" s="162">
        <f t="shared" si="28"/>
        <v>3.4000000000000002E-2</v>
      </c>
      <c r="AR172" s="163" t="s">
        <v>144</v>
      </c>
      <c r="AT172" s="163" t="s">
        <v>140</v>
      </c>
      <c r="AU172" s="163" t="s">
        <v>86</v>
      </c>
      <c r="AY172" s="13" t="s">
        <v>138</v>
      </c>
      <c r="BE172" s="164">
        <f t="shared" si="29"/>
        <v>0</v>
      </c>
      <c r="BF172" s="164">
        <f t="shared" si="30"/>
        <v>0</v>
      </c>
      <c r="BG172" s="164">
        <f t="shared" si="31"/>
        <v>0</v>
      </c>
      <c r="BH172" s="164">
        <f t="shared" si="32"/>
        <v>0</v>
      </c>
      <c r="BI172" s="164">
        <f t="shared" si="33"/>
        <v>0</v>
      </c>
      <c r="BJ172" s="13" t="s">
        <v>86</v>
      </c>
      <c r="BK172" s="164">
        <f t="shared" si="34"/>
        <v>0</v>
      </c>
      <c r="BL172" s="13" t="s">
        <v>144</v>
      </c>
      <c r="BM172" s="163" t="s">
        <v>486</v>
      </c>
    </row>
    <row r="173" spans="2:65" s="1" customFormat="1" ht="16.5" customHeight="1">
      <c r="B173" s="122"/>
      <c r="C173" s="152" t="s">
        <v>231</v>
      </c>
      <c r="D173" s="152" t="s">
        <v>140</v>
      </c>
      <c r="E173" s="153" t="s">
        <v>320</v>
      </c>
      <c r="F173" s="154" t="s">
        <v>321</v>
      </c>
      <c r="G173" s="155" t="s">
        <v>176</v>
      </c>
      <c r="H173" s="156">
        <v>26.616</v>
      </c>
      <c r="I173" s="157"/>
      <c r="J173" s="158">
        <f t="shared" si="25"/>
        <v>0</v>
      </c>
      <c r="K173" s="159"/>
      <c r="L173" s="28"/>
      <c r="M173" s="160" t="s">
        <v>1</v>
      </c>
      <c r="N173" s="121" t="s">
        <v>41</v>
      </c>
      <c r="P173" s="161">
        <f t="shared" si="26"/>
        <v>0</v>
      </c>
      <c r="Q173" s="161">
        <v>0</v>
      </c>
      <c r="R173" s="161">
        <f t="shared" si="27"/>
        <v>0</v>
      </c>
      <c r="S173" s="161">
        <v>0</v>
      </c>
      <c r="T173" s="162">
        <f t="shared" si="28"/>
        <v>0</v>
      </c>
      <c r="AR173" s="163" t="s">
        <v>144</v>
      </c>
      <c r="AT173" s="163" t="s">
        <v>140</v>
      </c>
      <c r="AU173" s="163" t="s">
        <v>86</v>
      </c>
      <c r="AY173" s="13" t="s">
        <v>138</v>
      </c>
      <c r="BE173" s="164">
        <f t="shared" si="29"/>
        <v>0</v>
      </c>
      <c r="BF173" s="164">
        <f t="shared" si="30"/>
        <v>0</v>
      </c>
      <c r="BG173" s="164">
        <f t="shared" si="31"/>
        <v>0</v>
      </c>
      <c r="BH173" s="164">
        <f t="shared" si="32"/>
        <v>0</v>
      </c>
      <c r="BI173" s="164">
        <f t="shared" si="33"/>
        <v>0</v>
      </c>
      <c r="BJ173" s="13" t="s">
        <v>86</v>
      </c>
      <c r="BK173" s="164">
        <f t="shared" si="34"/>
        <v>0</v>
      </c>
      <c r="BL173" s="13" t="s">
        <v>144</v>
      </c>
      <c r="BM173" s="163" t="s">
        <v>487</v>
      </c>
    </row>
    <row r="174" spans="2:65" s="1" customFormat="1" ht="16.5" customHeight="1">
      <c r="B174" s="122"/>
      <c r="C174" s="152" t="s">
        <v>236</v>
      </c>
      <c r="D174" s="152" t="s">
        <v>140</v>
      </c>
      <c r="E174" s="153" t="s">
        <v>324</v>
      </c>
      <c r="F174" s="154" t="s">
        <v>325</v>
      </c>
      <c r="G174" s="155" t="s">
        <v>176</v>
      </c>
      <c r="H174" s="156">
        <v>239.54400000000001</v>
      </c>
      <c r="I174" s="157"/>
      <c r="J174" s="158">
        <f t="shared" si="25"/>
        <v>0</v>
      </c>
      <c r="K174" s="159"/>
      <c r="L174" s="28"/>
      <c r="M174" s="160" t="s">
        <v>1</v>
      </c>
      <c r="N174" s="121" t="s">
        <v>41</v>
      </c>
      <c r="P174" s="161">
        <f t="shared" si="26"/>
        <v>0</v>
      </c>
      <c r="Q174" s="161">
        <v>0</v>
      </c>
      <c r="R174" s="161">
        <f t="shared" si="27"/>
        <v>0</v>
      </c>
      <c r="S174" s="161">
        <v>0</v>
      </c>
      <c r="T174" s="162">
        <f t="shared" si="28"/>
        <v>0</v>
      </c>
      <c r="AR174" s="163" t="s">
        <v>144</v>
      </c>
      <c r="AT174" s="163" t="s">
        <v>140</v>
      </c>
      <c r="AU174" s="163" t="s">
        <v>86</v>
      </c>
      <c r="AY174" s="13" t="s">
        <v>138</v>
      </c>
      <c r="BE174" s="164">
        <f t="shared" si="29"/>
        <v>0</v>
      </c>
      <c r="BF174" s="164">
        <f t="shared" si="30"/>
        <v>0</v>
      </c>
      <c r="BG174" s="164">
        <f t="shared" si="31"/>
        <v>0</v>
      </c>
      <c r="BH174" s="164">
        <f t="shared" si="32"/>
        <v>0</v>
      </c>
      <c r="BI174" s="164">
        <f t="shared" si="33"/>
        <v>0</v>
      </c>
      <c r="BJ174" s="13" t="s">
        <v>86</v>
      </c>
      <c r="BK174" s="164">
        <f t="shared" si="34"/>
        <v>0</v>
      </c>
      <c r="BL174" s="13" t="s">
        <v>144</v>
      </c>
      <c r="BM174" s="163" t="s">
        <v>488</v>
      </c>
    </row>
    <row r="175" spans="2:65" s="1" customFormat="1" ht="16.5" customHeight="1">
      <c r="B175" s="122"/>
      <c r="C175" s="152" t="s">
        <v>240</v>
      </c>
      <c r="D175" s="152" t="s">
        <v>140</v>
      </c>
      <c r="E175" s="153" t="s">
        <v>328</v>
      </c>
      <c r="F175" s="154" t="s">
        <v>329</v>
      </c>
      <c r="G175" s="155" t="s">
        <v>176</v>
      </c>
      <c r="H175" s="156">
        <v>26.616</v>
      </c>
      <c r="I175" s="157"/>
      <c r="J175" s="158">
        <f t="shared" si="25"/>
        <v>0</v>
      </c>
      <c r="K175" s="159"/>
      <c r="L175" s="28"/>
      <c r="M175" s="160" t="s">
        <v>1</v>
      </c>
      <c r="N175" s="121" t="s">
        <v>41</v>
      </c>
      <c r="P175" s="161">
        <f t="shared" si="26"/>
        <v>0</v>
      </c>
      <c r="Q175" s="161">
        <v>0</v>
      </c>
      <c r="R175" s="161">
        <f t="shared" si="27"/>
        <v>0</v>
      </c>
      <c r="S175" s="161">
        <v>0</v>
      </c>
      <c r="T175" s="162">
        <f t="shared" si="28"/>
        <v>0</v>
      </c>
      <c r="AR175" s="163" t="s">
        <v>144</v>
      </c>
      <c r="AT175" s="163" t="s">
        <v>140</v>
      </c>
      <c r="AU175" s="163" t="s">
        <v>86</v>
      </c>
      <c r="AY175" s="13" t="s">
        <v>138</v>
      </c>
      <c r="BE175" s="164">
        <f t="shared" si="29"/>
        <v>0</v>
      </c>
      <c r="BF175" s="164">
        <f t="shared" si="30"/>
        <v>0</v>
      </c>
      <c r="BG175" s="164">
        <f t="shared" si="31"/>
        <v>0</v>
      </c>
      <c r="BH175" s="164">
        <f t="shared" si="32"/>
        <v>0</v>
      </c>
      <c r="BI175" s="164">
        <f t="shared" si="33"/>
        <v>0</v>
      </c>
      <c r="BJ175" s="13" t="s">
        <v>86</v>
      </c>
      <c r="BK175" s="164">
        <f t="shared" si="34"/>
        <v>0</v>
      </c>
      <c r="BL175" s="13" t="s">
        <v>144</v>
      </c>
      <c r="BM175" s="163" t="s">
        <v>489</v>
      </c>
    </row>
    <row r="176" spans="2:65" s="1" customFormat="1" ht="16.5" customHeight="1">
      <c r="B176" s="122"/>
      <c r="C176" s="152" t="s">
        <v>244</v>
      </c>
      <c r="D176" s="152" t="s">
        <v>140</v>
      </c>
      <c r="E176" s="153" t="s">
        <v>332</v>
      </c>
      <c r="F176" s="154" t="s">
        <v>333</v>
      </c>
      <c r="G176" s="155" t="s">
        <v>176</v>
      </c>
      <c r="H176" s="156">
        <v>26.616</v>
      </c>
      <c r="I176" s="157"/>
      <c r="J176" s="158">
        <f t="shared" si="25"/>
        <v>0</v>
      </c>
      <c r="K176" s="159"/>
      <c r="L176" s="28"/>
      <c r="M176" s="160" t="s">
        <v>1</v>
      </c>
      <c r="N176" s="121" t="s">
        <v>41</v>
      </c>
      <c r="P176" s="161">
        <f t="shared" si="26"/>
        <v>0</v>
      </c>
      <c r="Q176" s="161">
        <v>0</v>
      </c>
      <c r="R176" s="161">
        <f t="shared" si="27"/>
        <v>0</v>
      </c>
      <c r="S176" s="161">
        <v>0</v>
      </c>
      <c r="T176" s="162">
        <f t="shared" si="28"/>
        <v>0</v>
      </c>
      <c r="AR176" s="163" t="s">
        <v>144</v>
      </c>
      <c r="AT176" s="163" t="s">
        <v>140</v>
      </c>
      <c r="AU176" s="163" t="s">
        <v>86</v>
      </c>
      <c r="AY176" s="13" t="s">
        <v>138</v>
      </c>
      <c r="BE176" s="164">
        <f t="shared" si="29"/>
        <v>0</v>
      </c>
      <c r="BF176" s="164">
        <f t="shared" si="30"/>
        <v>0</v>
      </c>
      <c r="BG176" s="164">
        <f t="shared" si="31"/>
        <v>0</v>
      </c>
      <c r="BH176" s="164">
        <f t="shared" si="32"/>
        <v>0</v>
      </c>
      <c r="BI176" s="164">
        <f t="shared" si="33"/>
        <v>0</v>
      </c>
      <c r="BJ176" s="13" t="s">
        <v>86</v>
      </c>
      <c r="BK176" s="164">
        <f t="shared" si="34"/>
        <v>0</v>
      </c>
      <c r="BL176" s="13" t="s">
        <v>144</v>
      </c>
      <c r="BM176" s="163" t="s">
        <v>490</v>
      </c>
    </row>
    <row r="177" spans="2:65" s="11" customFormat="1" ht="22.9" customHeight="1">
      <c r="B177" s="140"/>
      <c r="D177" s="141" t="s">
        <v>74</v>
      </c>
      <c r="E177" s="150" t="s">
        <v>491</v>
      </c>
      <c r="F177" s="150" t="s">
        <v>492</v>
      </c>
      <c r="I177" s="143"/>
      <c r="J177" s="151">
        <f>BK177</f>
        <v>0</v>
      </c>
      <c r="L177" s="140"/>
      <c r="M177" s="145"/>
      <c r="P177" s="146">
        <f>P178</f>
        <v>0</v>
      </c>
      <c r="R177" s="146">
        <f>R178</f>
        <v>0</v>
      </c>
      <c r="T177" s="147">
        <f>T178</f>
        <v>0</v>
      </c>
      <c r="AR177" s="141" t="s">
        <v>81</v>
      </c>
      <c r="AT177" s="148" t="s">
        <v>74</v>
      </c>
      <c r="AU177" s="148" t="s">
        <v>81</v>
      </c>
      <c r="AY177" s="141" t="s">
        <v>138</v>
      </c>
      <c r="BK177" s="149">
        <f>BK178</f>
        <v>0</v>
      </c>
    </row>
    <row r="178" spans="2:65" s="1" customFormat="1" ht="16.5" customHeight="1">
      <c r="B178" s="122"/>
      <c r="C178" s="152" t="s">
        <v>249</v>
      </c>
      <c r="D178" s="152" t="s">
        <v>140</v>
      </c>
      <c r="E178" s="153" t="s">
        <v>493</v>
      </c>
      <c r="F178" s="154" t="s">
        <v>494</v>
      </c>
      <c r="G178" s="155" t="s">
        <v>176</v>
      </c>
      <c r="H178" s="156">
        <v>20.154</v>
      </c>
      <c r="I178" s="157"/>
      <c r="J178" s="158">
        <f>ROUND(I178*H178,2)</f>
        <v>0</v>
      </c>
      <c r="K178" s="159"/>
      <c r="L178" s="28"/>
      <c r="M178" s="160" t="s">
        <v>1</v>
      </c>
      <c r="N178" s="121" t="s">
        <v>41</v>
      </c>
      <c r="P178" s="161">
        <f>O178*H178</f>
        <v>0</v>
      </c>
      <c r="Q178" s="161">
        <v>0</v>
      </c>
      <c r="R178" s="161">
        <f>Q178*H178</f>
        <v>0</v>
      </c>
      <c r="S178" s="161">
        <v>0</v>
      </c>
      <c r="T178" s="162">
        <f>S178*H178</f>
        <v>0</v>
      </c>
      <c r="AR178" s="163" t="s">
        <v>144</v>
      </c>
      <c r="AT178" s="163" t="s">
        <v>140</v>
      </c>
      <c r="AU178" s="163" t="s">
        <v>86</v>
      </c>
      <c r="AY178" s="13" t="s">
        <v>138</v>
      </c>
      <c r="BE178" s="164">
        <f>IF(N178="základná",J178,0)</f>
        <v>0</v>
      </c>
      <c r="BF178" s="164">
        <f>IF(N178="znížená",J178,0)</f>
        <v>0</v>
      </c>
      <c r="BG178" s="164">
        <f>IF(N178="zákl. prenesená",J178,0)</f>
        <v>0</v>
      </c>
      <c r="BH178" s="164">
        <f>IF(N178="zníž. prenesená",J178,0)</f>
        <v>0</v>
      </c>
      <c r="BI178" s="164">
        <f>IF(N178="nulová",J178,0)</f>
        <v>0</v>
      </c>
      <c r="BJ178" s="13" t="s">
        <v>86</v>
      </c>
      <c r="BK178" s="164">
        <f>ROUND(I178*H178,2)</f>
        <v>0</v>
      </c>
      <c r="BL178" s="13" t="s">
        <v>144</v>
      </c>
      <c r="BM178" s="163" t="s">
        <v>495</v>
      </c>
    </row>
    <row r="179" spans="2:65" s="11" customFormat="1" ht="25.9" customHeight="1">
      <c r="B179" s="140"/>
      <c r="D179" s="141" t="s">
        <v>74</v>
      </c>
      <c r="E179" s="142" t="s">
        <v>335</v>
      </c>
      <c r="F179" s="142" t="s">
        <v>336</v>
      </c>
      <c r="I179" s="143"/>
      <c r="J179" s="144">
        <f>BK179</f>
        <v>0</v>
      </c>
      <c r="L179" s="140"/>
      <c r="M179" s="145"/>
      <c r="P179" s="146">
        <f>P180</f>
        <v>0</v>
      </c>
      <c r="R179" s="146">
        <f>R180</f>
        <v>7.6800000000000002E-3</v>
      </c>
      <c r="T179" s="147">
        <f>T180</f>
        <v>0</v>
      </c>
      <c r="AR179" s="141" t="s">
        <v>86</v>
      </c>
      <c r="AT179" s="148" t="s">
        <v>74</v>
      </c>
      <c r="AU179" s="148" t="s">
        <v>75</v>
      </c>
      <c r="AY179" s="141" t="s">
        <v>138</v>
      </c>
      <c r="BK179" s="149">
        <f>BK180</f>
        <v>0</v>
      </c>
    </row>
    <row r="180" spans="2:65" s="11" customFormat="1" ht="22.9" customHeight="1">
      <c r="B180" s="140"/>
      <c r="D180" s="141" t="s">
        <v>74</v>
      </c>
      <c r="E180" s="150" t="s">
        <v>496</v>
      </c>
      <c r="F180" s="150" t="s">
        <v>497</v>
      </c>
      <c r="I180" s="143"/>
      <c r="J180" s="151">
        <f>BK180</f>
        <v>0</v>
      </c>
      <c r="L180" s="140"/>
      <c r="M180" s="145"/>
      <c r="P180" s="146">
        <f>P181</f>
        <v>0</v>
      </c>
      <c r="R180" s="146">
        <f>R181</f>
        <v>7.6800000000000002E-3</v>
      </c>
      <c r="T180" s="147">
        <f>T181</f>
        <v>0</v>
      </c>
      <c r="AR180" s="141" t="s">
        <v>86</v>
      </c>
      <c r="AT180" s="148" t="s">
        <v>74</v>
      </c>
      <c r="AU180" s="148" t="s">
        <v>81</v>
      </c>
      <c r="AY180" s="141" t="s">
        <v>138</v>
      </c>
      <c r="BK180" s="149">
        <f>BK181</f>
        <v>0</v>
      </c>
    </row>
    <row r="181" spans="2:65" s="1" customFormat="1" ht="16.5" customHeight="1">
      <c r="B181" s="122"/>
      <c r="C181" s="152" t="s">
        <v>253</v>
      </c>
      <c r="D181" s="152" t="s">
        <v>140</v>
      </c>
      <c r="E181" s="153" t="s">
        <v>498</v>
      </c>
      <c r="F181" s="154" t="s">
        <v>499</v>
      </c>
      <c r="G181" s="155" t="s">
        <v>143</v>
      </c>
      <c r="H181" s="156">
        <v>9.6</v>
      </c>
      <c r="I181" s="157"/>
      <c r="J181" s="158">
        <f>ROUND(I181*H181,2)</f>
        <v>0</v>
      </c>
      <c r="K181" s="159"/>
      <c r="L181" s="28"/>
      <c r="M181" s="160" t="s">
        <v>1</v>
      </c>
      <c r="N181" s="121" t="s">
        <v>41</v>
      </c>
      <c r="P181" s="161">
        <f>O181*H181</f>
        <v>0</v>
      </c>
      <c r="Q181" s="161">
        <v>8.0000000000000004E-4</v>
      </c>
      <c r="R181" s="161">
        <f>Q181*H181</f>
        <v>7.6800000000000002E-3</v>
      </c>
      <c r="S181" s="161">
        <v>0</v>
      </c>
      <c r="T181" s="162">
        <f>S181*H181</f>
        <v>0</v>
      </c>
      <c r="AR181" s="163" t="s">
        <v>204</v>
      </c>
      <c r="AT181" s="163" t="s">
        <v>140</v>
      </c>
      <c r="AU181" s="163" t="s">
        <v>86</v>
      </c>
      <c r="AY181" s="13" t="s">
        <v>138</v>
      </c>
      <c r="BE181" s="164">
        <f>IF(N181="základná",J181,0)</f>
        <v>0</v>
      </c>
      <c r="BF181" s="164">
        <f>IF(N181="znížená",J181,0)</f>
        <v>0</v>
      </c>
      <c r="BG181" s="164">
        <f>IF(N181="zákl. prenesená",J181,0)</f>
        <v>0</v>
      </c>
      <c r="BH181" s="164">
        <f>IF(N181="zníž. prenesená",J181,0)</f>
        <v>0</v>
      </c>
      <c r="BI181" s="164">
        <f>IF(N181="nulová",J181,0)</f>
        <v>0</v>
      </c>
      <c r="BJ181" s="13" t="s">
        <v>86</v>
      </c>
      <c r="BK181" s="164">
        <f>ROUND(I181*H181,2)</f>
        <v>0</v>
      </c>
      <c r="BL181" s="13" t="s">
        <v>204</v>
      </c>
      <c r="BM181" s="163" t="s">
        <v>500</v>
      </c>
    </row>
    <row r="182" spans="2:65" s="11" customFormat="1" ht="25.9" customHeight="1">
      <c r="B182" s="140"/>
      <c r="D182" s="141" t="s">
        <v>74</v>
      </c>
      <c r="E182" s="142" t="s">
        <v>183</v>
      </c>
      <c r="F182" s="142" t="s">
        <v>501</v>
      </c>
      <c r="I182" s="143"/>
      <c r="J182" s="144">
        <f>BK182</f>
        <v>0</v>
      </c>
      <c r="L182" s="140"/>
      <c r="M182" s="145"/>
      <c r="P182" s="146">
        <f>P183</f>
        <v>0</v>
      </c>
      <c r="R182" s="146">
        <f>R183</f>
        <v>0</v>
      </c>
      <c r="T182" s="147">
        <f>T183</f>
        <v>0</v>
      </c>
      <c r="AR182" s="141" t="s">
        <v>149</v>
      </c>
      <c r="AT182" s="148" t="s">
        <v>74</v>
      </c>
      <c r="AU182" s="148" t="s">
        <v>75</v>
      </c>
      <c r="AY182" s="141" t="s">
        <v>138</v>
      </c>
      <c r="BK182" s="149">
        <f>BK183</f>
        <v>0</v>
      </c>
    </row>
    <row r="183" spans="2:65" s="11" customFormat="1" ht="22.9" customHeight="1">
      <c r="B183" s="140"/>
      <c r="D183" s="141" t="s">
        <v>74</v>
      </c>
      <c r="E183" s="150" t="s">
        <v>502</v>
      </c>
      <c r="F183" s="150" t="s">
        <v>503</v>
      </c>
      <c r="I183" s="143"/>
      <c r="J183" s="151">
        <f>BK183</f>
        <v>0</v>
      </c>
      <c r="L183" s="140"/>
      <c r="M183" s="145"/>
      <c r="P183" s="146">
        <f>SUM(P184:P188)</f>
        <v>0</v>
      </c>
      <c r="R183" s="146">
        <f>SUM(R184:R188)</f>
        <v>0</v>
      </c>
      <c r="T183" s="147">
        <f>SUM(T184:T188)</f>
        <v>0</v>
      </c>
      <c r="AR183" s="141" t="s">
        <v>149</v>
      </c>
      <c r="AT183" s="148" t="s">
        <v>74</v>
      </c>
      <c r="AU183" s="148" t="s">
        <v>81</v>
      </c>
      <c r="AY183" s="141" t="s">
        <v>138</v>
      </c>
      <c r="BK183" s="149">
        <f>SUM(BK184:BK188)</f>
        <v>0</v>
      </c>
    </row>
    <row r="184" spans="2:65" s="1" customFormat="1" ht="16.5" customHeight="1">
      <c r="B184" s="122"/>
      <c r="C184" s="152" t="s">
        <v>257</v>
      </c>
      <c r="D184" s="152" t="s">
        <v>140</v>
      </c>
      <c r="E184" s="153" t="s">
        <v>504</v>
      </c>
      <c r="F184" s="154" t="s">
        <v>505</v>
      </c>
      <c r="G184" s="155" t="s">
        <v>281</v>
      </c>
      <c r="H184" s="156">
        <v>25</v>
      </c>
      <c r="I184" s="157"/>
      <c r="J184" s="158">
        <f>ROUND(I184*H184,2)</f>
        <v>0</v>
      </c>
      <c r="K184" s="159"/>
      <c r="L184" s="28"/>
      <c r="M184" s="160"/>
      <c r="N184" s="121"/>
      <c r="P184" s="161"/>
      <c r="Q184" s="161"/>
      <c r="R184" s="161"/>
      <c r="S184" s="161"/>
      <c r="T184" s="162"/>
      <c r="AR184" s="163" t="s">
        <v>399</v>
      </c>
      <c r="AT184" s="163" t="s">
        <v>140</v>
      </c>
      <c r="AU184" s="163" t="s">
        <v>86</v>
      </c>
      <c r="AY184" s="13" t="s">
        <v>138</v>
      </c>
      <c r="BE184" s="164">
        <f>IF(N184="základná",J184,0)</f>
        <v>0</v>
      </c>
      <c r="BF184" s="164">
        <f>IF(N184="znížená",J184,0)</f>
        <v>0</v>
      </c>
      <c r="BG184" s="164">
        <f>IF(N184="zákl. prenesená",J184,0)</f>
        <v>0</v>
      </c>
      <c r="BH184" s="164">
        <f>IF(N184="zníž. prenesená",J184,0)</f>
        <v>0</v>
      </c>
      <c r="BI184" s="164">
        <f>IF(N184="nulová",J184,0)</f>
        <v>0</v>
      </c>
      <c r="BJ184" s="13" t="s">
        <v>86</v>
      </c>
      <c r="BK184" s="164">
        <f>ROUND(I184*H184,2)</f>
        <v>0</v>
      </c>
      <c r="BL184" s="13" t="s">
        <v>399</v>
      </c>
      <c r="BM184" s="163" t="s">
        <v>506</v>
      </c>
    </row>
    <row r="185" spans="2:65" s="1" customFormat="1" ht="16.5" customHeight="1">
      <c r="B185" s="122"/>
      <c r="C185" s="165" t="s">
        <v>261</v>
      </c>
      <c r="D185" s="165" t="s">
        <v>183</v>
      </c>
      <c r="E185" s="166" t="s">
        <v>507</v>
      </c>
      <c r="F185" s="167" t="s">
        <v>508</v>
      </c>
      <c r="G185" s="168" t="s">
        <v>281</v>
      </c>
      <c r="H185" s="169">
        <v>25</v>
      </c>
      <c r="I185" s="170"/>
      <c r="J185" s="171">
        <f>ROUND(I185*H185,2)</f>
        <v>0</v>
      </c>
      <c r="K185" s="172"/>
      <c r="L185" s="173"/>
      <c r="M185" s="174"/>
      <c r="N185" s="175"/>
      <c r="P185" s="161"/>
      <c r="Q185" s="161"/>
      <c r="R185" s="161"/>
      <c r="S185" s="161"/>
      <c r="T185" s="162"/>
      <c r="AR185" s="163" t="s">
        <v>509</v>
      </c>
      <c r="AT185" s="163" t="s">
        <v>183</v>
      </c>
      <c r="AU185" s="163" t="s">
        <v>86</v>
      </c>
      <c r="AY185" s="13" t="s">
        <v>138</v>
      </c>
      <c r="BE185" s="164">
        <f>IF(N185="základná",J185,0)</f>
        <v>0</v>
      </c>
      <c r="BF185" s="164">
        <f>IF(N185="znížená",J185,0)</f>
        <v>0</v>
      </c>
      <c r="BG185" s="164">
        <f>IF(N185="zákl. prenesená",J185,0)</f>
        <v>0</v>
      </c>
      <c r="BH185" s="164">
        <f>IF(N185="zníž. prenesená",J185,0)</f>
        <v>0</v>
      </c>
      <c r="BI185" s="164">
        <f>IF(N185="nulová",J185,0)</f>
        <v>0</v>
      </c>
      <c r="BJ185" s="13" t="s">
        <v>86</v>
      </c>
      <c r="BK185" s="164">
        <f>ROUND(I185*H185,2)</f>
        <v>0</v>
      </c>
      <c r="BL185" s="13" t="s">
        <v>509</v>
      </c>
      <c r="BM185" s="163" t="s">
        <v>510</v>
      </c>
    </row>
    <row r="186" spans="2:65" s="1" customFormat="1" ht="16.5" customHeight="1">
      <c r="B186" s="122"/>
      <c r="C186" s="152" t="s">
        <v>265</v>
      </c>
      <c r="D186" s="152" t="s">
        <v>140</v>
      </c>
      <c r="E186" s="153" t="s">
        <v>511</v>
      </c>
      <c r="F186" s="154" t="s">
        <v>512</v>
      </c>
      <c r="G186" s="155" t="s">
        <v>381</v>
      </c>
      <c r="H186" s="176">
        <v>4</v>
      </c>
      <c r="I186" s="157"/>
      <c r="J186" s="158">
        <f>ROUND(I186*H186,2)</f>
        <v>0</v>
      </c>
      <c r="K186" s="159"/>
      <c r="L186" s="28"/>
      <c r="M186" s="160"/>
      <c r="N186" s="121"/>
      <c r="P186" s="161"/>
      <c r="Q186" s="161"/>
      <c r="R186" s="161"/>
      <c r="S186" s="161"/>
      <c r="T186" s="162"/>
      <c r="Y186" s="188"/>
      <c r="AR186" s="163" t="s">
        <v>399</v>
      </c>
      <c r="AT186" s="163" t="s">
        <v>140</v>
      </c>
      <c r="AU186" s="163" t="s">
        <v>86</v>
      </c>
      <c r="AY186" s="13" t="s">
        <v>138</v>
      </c>
      <c r="BE186" s="164">
        <f>IF(N186="základná",J186,0)</f>
        <v>0</v>
      </c>
      <c r="BF186" s="164">
        <f>IF(N186="znížená",J186,0)</f>
        <v>0</v>
      </c>
      <c r="BG186" s="164">
        <f>IF(N186="zákl. prenesená",J186,0)</f>
        <v>0</v>
      </c>
      <c r="BH186" s="164">
        <f>IF(N186="zníž. prenesená",J186,0)</f>
        <v>0</v>
      </c>
      <c r="BI186" s="164">
        <f>IF(N186="nulová",J186,0)</f>
        <v>0</v>
      </c>
      <c r="BJ186" s="13" t="s">
        <v>86</v>
      </c>
      <c r="BK186" s="164">
        <f>ROUND(I186*H186,2)</f>
        <v>0</v>
      </c>
      <c r="BL186" s="13" t="s">
        <v>399</v>
      </c>
      <c r="BM186" s="163" t="s">
        <v>513</v>
      </c>
    </row>
    <row r="187" spans="2:65" s="1" customFormat="1" ht="16.5" customHeight="1">
      <c r="B187" s="122"/>
      <c r="C187" s="152" t="s">
        <v>269</v>
      </c>
      <c r="D187" s="152" t="s">
        <v>140</v>
      </c>
      <c r="E187" s="153" t="s">
        <v>514</v>
      </c>
      <c r="F187" s="154" t="s">
        <v>515</v>
      </c>
      <c r="G187" s="155" t="s">
        <v>381</v>
      </c>
      <c r="H187" s="176">
        <v>2</v>
      </c>
      <c r="I187" s="157"/>
      <c r="J187" s="158">
        <f>ROUND(I187*H187,2)</f>
        <v>0</v>
      </c>
      <c r="K187" s="159"/>
      <c r="L187" s="28"/>
      <c r="M187" s="160"/>
      <c r="N187" s="121"/>
      <c r="P187" s="161"/>
      <c r="Q187" s="161"/>
      <c r="R187" s="161"/>
      <c r="S187" s="161"/>
      <c r="T187" s="162"/>
      <c r="Y187" s="188"/>
      <c r="AR187" s="163" t="s">
        <v>509</v>
      </c>
      <c r="AT187" s="163" t="s">
        <v>140</v>
      </c>
      <c r="AU187" s="163" t="s">
        <v>86</v>
      </c>
      <c r="AY187" s="13" t="s">
        <v>138</v>
      </c>
      <c r="BE187" s="164">
        <f>IF(N187="základná",J187,0)</f>
        <v>0</v>
      </c>
      <c r="BF187" s="164">
        <f>IF(N187="znížená",J187,0)</f>
        <v>0</v>
      </c>
      <c r="BG187" s="164">
        <f>IF(N187="zákl. prenesená",J187,0)</f>
        <v>0</v>
      </c>
      <c r="BH187" s="164">
        <f>IF(N187="zníž. prenesená",J187,0)</f>
        <v>0</v>
      </c>
      <c r="BI187" s="164">
        <f>IF(N187="nulová",J187,0)</f>
        <v>0</v>
      </c>
      <c r="BJ187" s="13" t="s">
        <v>86</v>
      </c>
      <c r="BK187" s="164">
        <f>ROUND(I187*H187,2)</f>
        <v>0</v>
      </c>
      <c r="BL187" s="13" t="s">
        <v>509</v>
      </c>
      <c r="BM187" s="163" t="s">
        <v>516</v>
      </c>
    </row>
    <row r="188" spans="2:65" s="1" customFormat="1" ht="16.5" customHeight="1">
      <c r="B188" s="122"/>
      <c r="C188" s="152" t="s">
        <v>273</v>
      </c>
      <c r="D188" s="152" t="s">
        <v>140</v>
      </c>
      <c r="E188" s="153" t="s">
        <v>517</v>
      </c>
      <c r="F188" s="154" t="s">
        <v>518</v>
      </c>
      <c r="G188" s="155" t="s">
        <v>381</v>
      </c>
      <c r="H188" s="176">
        <v>5</v>
      </c>
      <c r="I188" s="157"/>
      <c r="J188" s="158">
        <f>ROUND(I188*H188,2)</f>
        <v>0</v>
      </c>
      <c r="K188" s="159"/>
      <c r="L188" s="28"/>
      <c r="M188" s="177"/>
      <c r="N188" s="178"/>
      <c r="O188" s="179"/>
      <c r="P188" s="180"/>
      <c r="Q188" s="180"/>
      <c r="R188" s="180"/>
      <c r="S188" s="180"/>
      <c r="T188" s="181"/>
      <c r="Y188" s="188"/>
      <c r="AR188" s="163" t="s">
        <v>399</v>
      </c>
      <c r="AT188" s="163" t="s">
        <v>140</v>
      </c>
      <c r="AU188" s="163" t="s">
        <v>86</v>
      </c>
      <c r="AY188" s="13" t="s">
        <v>138</v>
      </c>
      <c r="BE188" s="164">
        <f>IF(N188="základná",J188,0)</f>
        <v>0</v>
      </c>
      <c r="BF188" s="164">
        <f>IF(N188="znížená",J188,0)</f>
        <v>0</v>
      </c>
      <c r="BG188" s="164">
        <f>IF(N188="zákl. prenesená",J188,0)</f>
        <v>0</v>
      </c>
      <c r="BH188" s="164">
        <f>IF(N188="zníž. prenesená",J188,0)</f>
        <v>0</v>
      </c>
      <c r="BI188" s="164">
        <f>IF(N188="nulová",J188,0)</f>
        <v>0</v>
      </c>
      <c r="BJ188" s="13" t="s">
        <v>86</v>
      </c>
      <c r="BK188" s="164">
        <f>ROUND(I188*H188,2)</f>
        <v>0</v>
      </c>
      <c r="BL188" s="13" t="s">
        <v>399</v>
      </c>
      <c r="BM188" s="163" t="s">
        <v>519</v>
      </c>
    </row>
    <row r="189" spans="2:65" s="1" customFormat="1" ht="6.95" customHeight="1">
      <c r="B189" s="43"/>
      <c r="C189" s="44"/>
      <c r="D189" s="44"/>
      <c r="E189" s="44"/>
      <c r="F189" s="44"/>
      <c r="G189" s="44"/>
      <c r="H189" s="44"/>
      <c r="I189" s="44"/>
      <c r="J189" s="44"/>
      <c r="K189" s="44"/>
      <c r="L189" s="28"/>
    </row>
  </sheetData>
  <autoFilter ref="C141:K188" xr:uid="{00000000-0009-0000-0000-000002000000}"/>
  <mergeCells count="17">
    <mergeCell ref="E134:H134"/>
    <mergeCell ref="E132:H132"/>
    <mergeCell ref="L2:V2"/>
    <mergeCell ref="D116:F116"/>
    <mergeCell ref="D117:F117"/>
    <mergeCell ref="D118:F118"/>
    <mergeCell ref="E130:H130"/>
    <mergeCell ref="E85:H85"/>
    <mergeCell ref="E87:H87"/>
    <mergeCell ref="E89:H89"/>
    <mergeCell ref="D114:F114"/>
    <mergeCell ref="D115:F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77"/>
  <sheetViews>
    <sheetView showGridLines="0" topLeftCell="A122" workbookViewId="0">
      <selection activeCell="L182" sqref="L18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0" hidden="1" customWidth="1"/>
  </cols>
  <sheetData>
    <row r="2" spans="2:46" ht="36.950000000000003" customHeight="1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3" t="s">
        <v>91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customHeight="1">
      <c r="B4" s="16"/>
      <c r="D4" s="17" t="s">
        <v>92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37" t="str">
        <f>'Rekapitulácia stavby'!K6</f>
        <v>NOVÝ ZDROJ TEPLA A ELEKTRICKEJ ENERGIE- PLYNOVÉ MOTORY A TRANSFORMÁTOR T10</v>
      </c>
      <c r="F7" s="238"/>
      <c r="G7" s="238"/>
      <c r="H7" s="238"/>
      <c r="L7" s="16"/>
    </row>
    <row r="8" spans="2:46" ht="12" customHeight="1">
      <c r="B8" s="16"/>
      <c r="D8" s="23" t="s">
        <v>93</v>
      </c>
      <c r="L8" s="16"/>
    </row>
    <row r="9" spans="2:46" s="1" customFormat="1" ht="16.5" customHeight="1">
      <c r="B9" s="28"/>
      <c r="E9" s="237" t="s">
        <v>94</v>
      </c>
      <c r="F9" s="239"/>
      <c r="G9" s="239"/>
      <c r="H9" s="239"/>
      <c r="L9" s="28"/>
    </row>
    <row r="10" spans="2:46" s="1" customFormat="1" ht="12" customHeight="1">
      <c r="B10" s="28"/>
      <c r="D10" s="23" t="s">
        <v>95</v>
      </c>
      <c r="L10" s="28"/>
    </row>
    <row r="11" spans="2:46" s="1" customFormat="1" ht="16.5" customHeight="1">
      <c r="B11" s="28"/>
      <c r="E11" s="212" t="s">
        <v>520</v>
      </c>
      <c r="F11" s="239"/>
      <c r="G11" s="239"/>
      <c r="H11" s="239"/>
      <c r="L11" s="28"/>
    </row>
    <row r="12" spans="2:46" s="1" customFormat="1">
      <c r="B12" s="28"/>
      <c r="L12" s="28"/>
    </row>
    <row r="13" spans="2:46" s="1" customFormat="1" ht="12" customHeight="1">
      <c r="B13" s="28"/>
      <c r="D13" s="23" t="s">
        <v>17</v>
      </c>
      <c r="F13" s="21" t="s">
        <v>1</v>
      </c>
      <c r="I13" s="23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23" t="s">
        <v>21</v>
      </c>
      <c r="J14" s="51" t="str">
        <f>'Rekapitulácia stavby'!AN8</f>
        <v>12. 4. 2022</v>
      </c>
      <c r="L14" s="28"/>
    </row>
    <row r="15" spans="2:46" s="1" customFormat="1" ht="10.9" customHeight="1">
      <c r="B15" s="28"/>
      <c r="L15" s="28"/>
    </row>
    <row r="16" spans="2:46" s="1" customFormat="1" ht="12" customHeight="1">
      <c r="B16" s="28"/>
      <c r="D16" s="23" t="s">
        <v>23</v>
      </c>
      <c r="I16" s="23" t="s">
        <v>24</v>
      </c>
      <c r="J16" s="21" t="s">
        <v>1</v>
      </c>
      <c r="L16" s="28"/>
    </row>
    <row r="17" spans="2:12" s="1" customFormat="1" ht="18" customHeight="1">
      <c r="B17" s="28"/>
      <c r="E17" s="21" t="s">
        <v>25</v>
      </c>
      <c r="I17" s="23" t="s">
        <v>26</v>
      </c>
      <c r="J17" s="21" t="s">
        <v>1</v>
      </c>
      <c r="L17" s="28"/>
    </row>
    <row r="18" spans="2:12" s="1" customFormat="1" ht="6.95" customHeight="1">
      <c r="B18" s="28"/>
      <c r="L18" s="28"/>
    </row>
    <row r="19" spans="2:12" s="1" customFormat="1" ht="12" customHeight="1">
      <c r="B19" s="28"/>
      <c r="D19" s="23" t="s">
        <v>27</v>
      </c>
      <c r="I19" s="23" t="s">
        <v>24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40" t="str">
        <f>'Rekapitulácia stavby'!E14</f>
        <v>Vyplň údaj</v>
      </c>
      <c r="F20" s="230"/>
      <c r="G20" s="230"/>
      <c r="H20" s="230"/>
      <c r="I20" s="23" t="s">
        <v>26</v>
      </c>
      <c r="J20" s="24" t="str">
        <f>'Rekapitulácia stavby'!AN14</f>
        <v>Vyplň údaj</v>
      </c>
      <c r="L20" s="28"/>
    </row>
    <row r="21" spans="2:12" s="1" customFormat="1" ht="6.95" customHeight="1">
      <c r="B21" s="28"/>
      <c r="L21" s="28"/>
    </row>
    <row r="22" spans="2:12" s="1" customFormat="1" ht="12" customHeight="1">
      <c r="B22" s="28"/>
      <c r="D22" s="23" t="s">
        <v>29</v>
      </c>
      <c r="I22" s="23" t="s">
        <v>24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26</v>
      </c>
      <c r="J23" s="21" t="s">
        <v>1</v>
      </c>
      <c r="L23" s="28"/>
    </row>
    <row r="24" spans="2:12" s="1" customFormat="1" ht="6.95" customHeight="1">
      <c r="B24" s="28"/>
      <c r="L24" s="28"/>
    </row>
    <row r="25" spans="2:12" s="1" customFormat="1" ht="12" customHeight="1">
      <c r="B25" s="28"/>
      <c r="D25" s="23" t="s">
        <v>32</v>
      </c>
      <c r="I25" s="23" t="s">
        <v>24</v>
      </c>
      <c r="J25" s="21" t="str">
        <f>IF('Rekapitulácia stavby'!AN19="","",'Rekapitulácia stavby'!AN19)</f>
        <v/>
      </c>
      <c r="L25" s="28"/>
    </row>
    <row r="26" spans="2:12" s="1" customFormat="1" ht="18" customHeight="1">
      <c r="B26" s="28"/>
      <c r="E26" s="21" t="str">
        <f>IF('Rekapitulácia stavby'!E20="","",'Rekapitulácia stavby'!E20)</f>
        <v xml:space="preserve"> </v>
      </c>
      <c r="I26" s="23" t="s">
        <v>26</v>
      </c>
      <c r="J26" s="21" t="str">
        <f>IF('Rekapitulácia stavby'!AN20="","",'Rekapitulácia stavby'!AN20)</f>
        <v/>
      </c>
      <c r="L26" s="28"/>
    </row>
    <row r="27" spans="2:12" s="1" customFormat="1" ht="6.95" customHeight="1">
      <c r="B27" s="28"/>
      <c r="L27" s="28"/>
    </row>
    <row r="28" spans="2:12" s="1" customFormat="1" ht="12" customHeight="1">
      <c r="B28" s="28"/>
      <c r="D28" s="23" t="s">
        <v>34</v>
      </c>
      <c r="L28" s="28"/>
    </row>
    <row r="29" spans="2:12" s="7" customFormat="1" ht="16.5" customHeight="1">
      <c r="B29" s="92"/>
      <c r="E29" s="234" t="s">
        <v>1</v>
      </c>
      <c r="F29" s="234"/>
      <c r="G29" s="234"/>
      <c r="H29" s="234"/>
      <c r="L29" s="92"/>
    </row>
    <row r="30" spans="2:12" s="1" customFormat="1" ht="6.95" customHeight="1">
      <c r="B30" s="28"/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D32" s="21" t="s">
        <v>96</v>
      </c>
      <c r="J32" s="93">
        <f>J98</f>
        <v>0</v>
      </c>
      <c r="L32" s="28"/>
    </row>
    <row r="33" spans="2:12" s="1" customFormat="1" ht="14.45" customHeight="1">
      <c r="B33" s="28"/>
      <c r="D33" s="94" t="s">
        <v>97</v>
      </c>
      <c r="J33" s="93">
        <f>J111</f>
        <v>0</v>
      </c>
      <c r="L33" s="28"/>
    </row>
    <row r="34" spans="2:12" s="1" customFormat="1" ht="25.35" customHeight="1">
      <c r="B34" s="28"/>
      <c r="D34" s="95" t="s">
        <v>35</v>
      </c>
      <c r="J34" s="64">
        <f>ROUND(J32 + J33, 2)</f>
        <v>0</v>
      </c>
      <c r="L34" s="28"/>
    </row>
    <row r="35" spans="2:12" s="1" customFormat="1" ht="6.95" customHeight="1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45" customHeight="1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45" customHeight="1">
      <c r="B37" s="28"/>
      <c r="D37" s="96" t="s">
        <v>39</v>
      </c>
      <c r="E37" s="33" t="s">
        <v>40</v>
      </c>
      <c r="F37" s="97">
        <f>ROUND((SUM(BE111:BE118) + SUM(BE140:BE176)),  2)</f>
        <v>0</v>
      </c>
      <c r="G37" s="98"/>
      <c r="H37" s="98"/>
      <c r="I37" s="99">
        <v>0.2</v>
      </c>
      <c r="J37" s="97">
        <f>ROUND(((SUM(BE111:BE118) + SUM(BE140:BE176))*I37),  2)</f>
        <v>0</v>
      </c>
      <c r="L37" s="28"/>
    </row>
    <row r="38" spans="2:12" s="1" customFormat="1" ht="14.45" customHeight="1">
      <c r="B38" s="28"/>
      <c r="E38" s="33" t="s">
        <v>41</v>
      </c>
      <c r="F38" s="97">
        <f>ROUND((SUM(BF111:BF118) + SUM(BF140:BF176)),  2)</f>
        <v>0</v>
      </c>
      <c r="G38" s="98"/>
      <c r="H38" s="98"/>
      <c r="I38" s="99">
        <v>0.2</v>
      </c>
      <c r="J38" s="97">
        <f>ROUND(((SUM(BF111:BF118) + SUM(BF140:BF176))*I38),  2)</f>
        <v>0</v>
      </c>
      <c r="L38" s="28"/>
    </row>
    <row r="39" spans="2:12" s="1" customFormat="1" ht="14.45" hidden="1" customHeight="1">
      <c r="B39" s="28"/>
      <c r="E39" s="23" t="s">
        <v>42</v>
      </c>
      <c r="F39" s="84">
        <f>ROUND((SUM(BG111:BG118) + SUM(BG140:BG176)),  2)</f>
        <v>0</v>
      </c>
      <c r="I39" s="100">
        <v>0.2</v>
      </c>
      <c r="J39" s="84">
        <f>0</f>
        <v>0</v>
      </c>
      <c r="L39" s="28"/>
    </row>
    <row r="40" spans="2:12" s="1" customFormat="1" ht="14.45" hidden="1" customHeight="1">
      <c r="B40" s="28"/>
      <c r="E40" s="23" t="s">
        <v>43</v>
      </c>
      <c r="F40" s="84">
        <f>ROUND((SUM(BH111:BH118) + SUM(BH140:BH176)),  2)</f>
        <v>0</v>
      </c>
      <c r="I40" s="100">
        <v>0.2</v>
      </c>
      <c r="J40" s="84">
        <f>0</f>
        <v>0</v>
      </c>
      <c r="L40" s="28"/>
    </row>
    <row r="41" spans="2:12" s="1" customFormat="1" ht="14.45" hidden="1" customHeight="1">
      <c r="B41" s="28"/>
      <c r="E41" s="33" t="s">
        <v>44</v>
      </c>
      <c r="F41" s="97">
        <f>ROUND((SUM(BI111:BI118) + SUM(BI140:BI176)),  2)</f>
        <v>0</v>
      </c>
      <c r="G41" s="98"/>
      <c r="H41" s="98"/>
      <c r="I41" s="99">
        <v>0</v>
      </c>
      <c r="J41" s="97">
        <f>0</f>
        <v>0</v>
      </c>
      <c r="L41" s="28"/>
    </row>
    <row r="42" spans="2:12" s="1" customFormat="1" ht="6.95" customHeight="1">
      <c r="B42" s="28"/>
      <c r="L42" s="28"/>
    </row>
    <row r="43" spans="2:12" s="1" customFormat="1" ht="25.35" customHeight="1">
      <c r="B43" s="28"/>
      <c r="C43" s="101"/>
      <c r="D43" s="102" t="s">
        <v>45</v>
      </c>
      <c r="E43" s="55"/>
      <c r="F43" s="55"/>
      <c r="G43" s="103" t="s">
        <v>46</v>
      </c>
      <c r="H43" s="104" t="s">
        <v>47</v>
      </c>
      <c r="I43" s="55"/>
      <c r="J43" s="105">
        <f>SUM(J34:J41)</f>
        <v>0</v>
      </c>
      <c r="K43" s="106"/>
      <c r="L43" s="28"/>
    </row>
    <row r="44" spans="2:12" s="1" customFormat="1" ht="14.45" customHeight="1">
      <c r="B44" s="28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50</v>
      </c>
      <c r="E61" s="30"/>
      <c r="F61" s="107" t="s">
        <v>51</v>
      </c>
      <c r="G61" s="42" t="s">
        <v>50</v>
      </c>
      <c r="H61" s="30"/>
      <c r="I61" s="30"/>
      <c r="J61" s="108" t="s">
        <v>51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50</v>
      </c>
      <c r="E76" s="30"/>
      <c r="F76" s="107" t="s">
        <v>51</v>
      </c>
      <c r="G76" s="42" t="s">
        <v>50</v>
      </c>
      <c r="H76" s="30"/>
      <c r="I76" s="30"/>
      <c r="J76" s="108" t="s">
        <v>51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5" customHeight="1">
      <c r="B82" s="28"/>
      <c r="C82" s="17" t="s">
        <v>98</v>
      </c>
      <c r="L82" s="28"/>
    </row>
    <row r="83" spans="2:12" s="1" customFormat="1" ht="6.95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37" t="str">
        <f>E7</f>
        <v>NOVÝ ZDROJ TEPLA A ELEKTRICKEJ ENERGIE- PLYNOVÉ MOTORY A TRANSFORMÁTOR T10</v>
      </c>
      <c r="F85" s="238"/>
      <c r="G85" s="238"/>
      <c r="H85" s="238"/>
      <c r="L85" s="28"/>
    </row>
    <row r="86" spans="2:12" ht="12" customHeight="1">
      <c r="B86" s="16"/>
      <c r="C86" s="23" t="s">
        <v>93</v>
      </c>
      <c r="L86" s="16"/>
    </row>
    <row r="87" spans="2:12" s="1" customFormat="1" ht="16.5" customHeight="1">
      <c r="B87" s="28"/>
      <c r="E87" s="237" t="s">
        <v>94</v>
      </c>
      <c r="F87" s="239"/>
      <c r="G87" s="239"/>
      <c r="H87" s="239"/>
      <c r="L87" s="28"/>
    </row>
    <row r="88" spans="2:12" s="1" customFormat="1" ht="12" customHeight="1">
      <c r="B88" s="28"/>
      <c r="C88" s="23" t="s">
        <v>95</v>
      </c>
      <c r="L88" s="28"/>
    </row>
    <row r="89" spans="2:12" s="1" customFormat="1" ht="16.5" customHeight="1">
      <c r="B89" s="28"/>
      <c r="E89" s="212" t="str">
        <f>E11</f>
        <v xml:space="preserve"> SO 13 – ÚPRAVY KÁBLOVÉHO KANÁLA</v>
      </c>
      <c r="F89" s="239"/>
      <c r="G89" s="239"/>
      <c r="H89" s="239"/>
      <c r="L89" s="28"/>
    </row>
    <row r="90" spans="2:12" s="1" customFormat="1" ht="6.95" customHeight="1">
      <c r="B90" s="28"/>
      <c r="L90" s="28"/>
    </row>
    <row r="91" spans="2:12" s="1" customFormat="1" ht="12" customHeight="1">
      <c r="B91" s="28"/>
      <c r="C91" s="23" t="s">
        <v>19</v>
      </c>
      <c r="F91" s="21" t="str">
        <f>F14</f>
        <v>Žilina</v>
      </c>
      <c r="I91" s="23" t="s">
        <v>21</v>
      </c>
      <c r="J91" s="51" t="str">
        <f>IF(J14="","",J14)</f>
        <v>12. 4. 2022</v>
      </c>
      <c r="L91" s="28"/>
    </row>
    <row r="92" spans="2:12" s="1" customFormat="1" ht="6.95" customHeight="1">
      <c r="B92" s="28"/>
      <c r="L92" s="28"/>
    </row>
    <row r="93" spans="2:12" s="1" customFormat="1" ht="15.2" customHeight="1">
      <c r="B93" s="28"/>
      <c r="C93" s="23" t="s">
        <v>23</v>
      </c>
      <c r="F93" s="21" t="str">
        <f>E17</f>
        <v>ŽILINSKÁ TEPLÁRENSKÁ, a.s. KOŠICKÁ 11, 011 87 ŽILI</v>
      </c>
      <c r="I93" s="23" t="s">
        <v>29</v>
      </c>
      <c r="J93" s="26" t="str">
        <f>E23</f>
        <v>Ing. Proks</v>
      </c>
      <c r="L93" s="28"/>
    </row>
    <row r="94" spans="2:12" s="1" customFormat="1" ht="15.2" customHeight="1">
      <c r="B94" s="28"/>
      <c r="C94" s="23" t="s">
        <v>27</v>
      </c>
      <c r="F94" s="21" t="str">
        <f>IF(E20="","",E20)</f>
        <v>Vyplň údaj</v>
      </c>
      <c r="I94" s="23" t="s">
        <v>32</v>
      </c>
      <c r="J94" s="26" t="str">
        <f>E26</f>
        <v xml:space="preserve"> 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9" t="s">
        <v>99</v>
      </c>
      <c r="D96" s="101"/>
      <c r="E96" s="101"/>
      <c r="F96" s="101"/>
      <c r="G96" s="101"/>
      <c r="H96" s="101"/>
      <c r="I96" s="101"/>
      <c r="J96" s="110" t="s">
        <v>100</v>
      </c>
      <c r="K96" s="101"/>
      <c r="L96" s="28"/>
    </row>
    <row r="97" spans="2:65" s="1" customFormat="1" ht="10.35" customHeight="1">
      <c r="B97" s="28"/>
      <c r="L97" s="28"/>
    </row>
    <row r="98" spans="2:65" s="1" customFormat="1" ht="22.9" customHeight="1">
      <c r="B98" s="28"/>
      <c r="C98" s="111" t="s">
        <v>101</v>
      </c>
      <c r="J98" s="64">
        <f>J140</f>
        <v>0</v>
      </c>
      <c r="L98" s="28"/>
      <c r="AU98" s="13" t="s">
        <v>102</v>
      </c>
    </row>
    <row r="99" spans="2:65" s="8" customFormat="1" ht="24.95" customHeight="1">
      <c r="B99" s="112"/>
      <c r="D99" s="113" t="s">
        <v>103</v>
      </c>
      <c r="E99" s="114"/>
      <c r="F99" s="114"/>
      <c r="G99" s="114"/>
      <c r="H99" s="114"/>
      <c r="I99" s="114"/>
      <c r="J99" s="115">
        <f>J141</f>
        <v>0</v>
      </c>
      <c r="L99" s="112"/>
    </row>
    <row r="100" spans="2:65" s="9" customFormat="1" ht="19.899999999999999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J142</f>
        <v>0</v>
      </c>
      <c r="L100" s="116"/>
    </row>
    <row r="101" spans="2:65" s="9" customFormat="1" ht="19.899999999999999" customHeight="1">
      <c r="B101" s="116"/>
      <c r="D101" s="117" t="s">
        <v>437</v>
      </c>
      <c r="E101" s="118"/>
      <c r="F101" s="118"/>
      <c r="G101" s="118"/>
      <c r="H101" s="118"/>
      <c r="I101" s="118"/>
      <c r="J101" s="119">
        <f>J149</f>
        <v>0</v>
      </c>
      <c r="L101" s="116"/>
    </row>
    <row r="102" spans="2:65" s="9" customFormat="1" ht="19.899999999999999" customHeight="1">
      <c r="B102" s="116"/>
      <c r="D102" s="117" t="s">
        <v>106</v>
      </c>
      <c r="E102" s="118"/>
      <c r="F102" s="118"/>
      <c r="G102" s="118"/>
      <c r="H102" s="118"/>
      <c r="I102" s="118"/>
      <c r="J102" s="119">
        <f>J152</f>
        <v>0</v>
      </c>
      <c r="L102" s="116"/>
    </row>
    <row r="103" spans="2:65" s="9" customFormat="1" ht="19.899999999999999" customHeight="1">
      <c r="B103" s="116"/>
      <c r="D103" s="117" t="s">
        <v>107</v>
      </c>
      <c r="E103" s="118"/>
      <c r="F103" s="118"/>
      <c r="G103" s="118"/>
      <c r="H103" s="118"/>
      <c r="I103" s="118"/>
      <c r="J103" s="119">
        <f>J154</f>
        <v>0</v>
      </c>
      <c r="L103" s="116"/>
    </row>
    <row r="104" spans="2:65" s="9" customFormat="1" ht="19.899999999999999" customHeight="1">
      <c r="B104" s="116"/>
      <c r="D104" s="117" t="s">
        <v>108</v>
      </c>
      <c r="E104" s="118"/>
      <c r="F104" s="118"/>
      <c r="G104" s="118"/>
      <c r="H104" s="118"/>
      <c r="I104" s="118"/>
      <c r="J104" s="119">
        <f>J157</f>
        <v>0</v>
      </c>
      <c r="L104" s="116"/>
    </row>
    <row r="105" spans="2:65" s="9" customFormat="1" ht="19.899999999999999" customHeight="1">
      <c r="B105" s="116"/>
      <c r="D105" s="117" t="s">
        <v>439</v>
      </c>
      <c r="E105" s="118"/>
      <c r="F105" s="118"/>
      <c r="G105" s="118"/>
      <c r="H105" s="118"/>
      <c r="I105" s="118"/>
      <c r="J105" s="119">
        <f>J166</f>
        <v>0</v>
      </c>
      <c r="L105" s="116"/>
    </row>
    <row r="106" spans="2:65" s="8" customFormat="1" ht="24.95" customHeight="1">
      <c r="B106" s="112"/>
      <c r="D106" s="113" t="s">
        <v>109</v>
      </c>
      <c r="E106" s="114"/>
      <c r="F106" s="114"/>
      <c r="G106" s="114"/>
      <c r="H106" s="114"/>
      <c r="I106" s="114"/>
      <c r="J106" s="115">
        <f>J168</f>
        <v>0</v>
      </c>
      <c r="L106" s="112"/>
    </row>
    <row r="107" spans="2:65" s="9" customFormat="1" ht="19.899999999999999" customHeight="1">
      <c r="B107" s="116"/>
      <c r="D107" s="117" t="s">
        <v>110</v>
      </c>
      <c r="E107" s="118"/>
      <c r="F107" s="118"/>
      <c r="G107" s="118"/>
      <c r="H107" s="118"/>
      <c r="I107" s="118"/>
      <c r="J107" s="119">
        <f>J169</f>
        <v>0</v>
      </c>
      <c r="L107" s="116"/>
    </row>
    <row r="108" spans="2:65" s="9" customFormat="1" ht="19.899999999999999" customHeight="1">
      <c r="B108" s="116"/>
      <c r="D108" s="117" t="s">
        <v>521</v>
      </c>
      <c r="E108" s="118"/>
      <c r="F108" s="118"/>
      <c r="G108" s="118"/>
      <c r="H108" s="118"/>
      <c r="I108" s="118"/>
      <c r="J108" s="119">
        <f>J175</f>
        <v>0</v>
      </c>
      <c r="L108" s="116"/>
    </row>
    <row r="109" spans="2:65" s="1" customFormat="1" ht="21.75" customHeight="1">
      <c r="B109" s="28"/>
      <c r="L109" s="28"/>
    </row>
    <row r="110" spans="2:65" s="1" customFormat="1" ht="6.95" customHeight="1">
      <c r="B110" s="28"/>
      <c r="L110" s="28"/>
    </row>
    <row r="111" spans="2:65" s="1" customFormat="1" ht="29.25" customHeight="1">
      <c r="B111" s="28"/>
      <c r="C111" s="111" t="s">
        <v>114</v>
      </c>
      <c r="J111" s="120">
        <f>ROUND(J112 + J113 + J114 + J115 + J116 + J117,2)</f>
        <v>0</v>
      </c>
      <c r="L111" s="28"/>
      <c r="N111" s="121" t="s">
        <v>39</v>
      </c>
    </row>
    <row r="112" spans="2:65" s="1" customFormat="1" ht="18" customHeight="1">
      <c r="B112" s="122"/>
      <c r="C112" s="123"/>
      <c r="D112" s="235" t="s">
        <v>115</v>
      </c>
      <c r="E112" s="236"/>
      <c r="F112" s="236"/>
      <c r="G112" s="123"/>
      <c r="H112" s="123"/>
      <c r="I112" s="123"/>
      <c r="J112" s="125">
        <v>0</v>
      </c>
      <c r="K112" s="123"/>
      <c r="L112" s="122"/>
      <c r="M112" s="123"/>
      <c r="N112" s="126" t="s">
        <v>41</v>
      </c>
      <c r="O112" s="123"/>
      <c r="P112" s="123"/>
      <c r="Q112" s="123"/>
      <c r="R112" s="123"/>
      <c r="S112" s="123"/>
      <c r="T112" s="123"/>
      <c r="U112" s="123"/>
      <c r="V112" s="123"/>
      <c r="W112" s="123"/>
      <c r="X112" s="123"/>
      <c r="Y112" s="123"/>
      <c r="Z112" s="123"/>
      <c r="AA112" s="123"/>
      <c r="AB112" s="123"/>
      <c r="AC112" s="123"/>
      <c r="AD112" s="123"/>
      <c r="AE112" s="123"/>
      <c r="AF112" s="123"/>
      <c r="AG112" s="123"/>
      <c r="AH112" s="123"/>
      <c r="AI112" s="123"/>
      <c r="AJ112" s="123"/>
      <c r="AK112" s="123"/>
      <c r="AL112" s="123"/>
      <c r="AM112" s="123"/>
      <c r="AN112" s="123"/>
      <c r="AO112" s="123"/>
      <c r="AP112" s="123"/>
      <c r="AQ112" s="123"/>
      <c r="AR112" s="123"/>
      <c r="AS112" s="123"/>
      <c r="AT112" s="123"/>
      <c r="AU112" s="123"/>
      <c r="AV112" s="123"/>
      <c r="AW112" s="123"/>
      <c r="AX112" s="123"/>
      <c r="AY112" s="127" t="s">
        <v>116</v>
      </c>
      <c r="AZ112" s="123"/>
      <c r="BA112" s="123"/>
      <c r="BB112" s="123"/>
      <c r="BC112" s="123"/>
      <c r="BD112" s="123"/>
      <c r="BE112" s="128">
        <f t="shared" ref="BE112:BE117" si="0">IF(N112="základná",J112,0)</f>
        <v>0</v>
      </c>
      <c r="BF112" s="128">
        <f t="shared" ref="BF112:BF117" si="1">IF(N112="znížená",J112,0)</f>
        <v>0</v>
      </c>
      <c r="BG112" s="128">
        <f t="shared" ref="BG112:BG117" si="2">IF(N112="zákl. prenesená",J112,0)</f>
        <v>0</v>
      </c>
      <c r="BH112" s="128">
        <f t="shared" ref="BH112:BH117" si="3">IF(N112="zníž. prenesená",J112,0)</f>
        <v>0</v>
      </c>
      <c r="BI112" s="128">
        <f t="shared" ref="BI112:BI117" si="4">IF(N112="nulová",J112,0)</f>
        <v>0</v>
      </c>
      <c r="BJ112" s="127" t="s">
        <v>86</v>
      </c>
      <c r="BK112" s="123"/>
      <c r="BL112" s="123"/>
      <c r="BM112" s="123"/>
    </row>
    <row r="113" spans="2:65" s="1" customFormat="1" ht="18" customHeight="1">
      <c r="B113" s="122"/>
      <c r="C113" s="123"/>
      <c r="D113" s="235" t="s">
        <v>117</v>
      </c>
      <c r="E113" s="236"/>
      <c r="F113" s="236"/>
      <c r="G113" s="123"/>
      <c r="H113" s="123"/>
      <c r="I113" s="123"/>
      <c r="J113" s="125">
        <v>0</v>
      </c>
      <c r="K113" s="123"/>
      <c r="L113" s="122"/>
      <c r="M113" s="123"/>
      <c r="N113" s="126" t="s">
        <v>41</v>
      </c>
      <c r="O113" s="123"/>
      <c r="P113" s="123"/>
      <c r="Q113" s="123"/>
      <c r="R113" s="123"/>
      <c r="S113" s="123"/>
      <c r="T113" s="123"/>
      <c r="U113" s="123"/>
      <c r="V113" s="123"/>
      <c r="W113" s="123"/>
      <c r="X113" s="123"/>
      <c r="Y113" s="123"/>
      <c r="Z113" s="123"/>
      <c r="AA113" s="123"/>
      <c r="AB113" s="123"/>
      <c r="AC113" s="123"/>
      <c r="AD113" s="123"/>
      <c r="AE113" s="123"/>
      <c r="AF113" s="123"/>
      <c r="AG113" s="123"/>
      <c r="AH113" s="123"/>
      <c r="AI113" s="123"/>
      <c r="AJ113" s="123"/>
      <c r="AK113" s="123"/>
      <c r="AL113" s="123"/>
      <c r="AM113" s="123"/>
      <c r="AN113" s="123"/>
      <c r="AO113" s="123"/>
      <c r="AP113" s="123"/>
      <c r="AQ113" s="123"/>
      <c r="AR113" s="123"/>
      <c r="AS113" s="123"/>
      <c r="AT113" s="123"/>
      <c r="AU113" s="123"/>
      <c r="AV113" s="123"/>
      <c r="AW113" s="123"/>
      <c r="AX113" s="123"/>
      <c r="AY113" s="127" t="s">
        <v>116</v>
      </c>
      <c r="AZ113" s="123"/>
      <c r="BA113" s="123"/>
      <c r="BB113" s="123"/>
      <c r="BC113" s="123"/>
      <c r="BD113" s="123"/>
      <c r="BE113" s="128">
        <f t="shared" si="0"/>
        <v>0</v>
      </c>
      <c r="BF113" s="128">
        <f t="shared" si="1"/>
        <v>0</v>
      </c>
      <c r="BG113" s="128">
        <f t="shared" si="2"/>
        <v>0</v>
      </c>
      <c r="BH113" s="128">
        <f t="shared" si="3"/>
        <v>0</v>
      </c>
      <c r="BI113" s="128">
        <f t="shared" si="4"/>
        <v>0</v>
      </c>
      <c r="BJ113" s="127" t="s">
        <v>86</v>
      </c>
      <c r="BK113" s="123"/>
      <c r="BL113" s="123"/>
      <c r="BM113" s="123"/>
    </row>
    <row r="114" spans="2:65" s="1" customFormat="1" ht="18" customHeight="1">
      <c r="B114" s="122"/>
      <c r="C114" s="123"/>
      <c r="D114" s="235" t="s">
        <v>118</v>
      </c>
      <c r="E114" s="236"/>
      <c r="F114" s="236"/>
      <c r="G114" s="123"/>
      <c r="H114" s="123"/>
      <c r="I114" s="123"/>
      <c r="J114" s="125">
        <v>0</v>
      </c>
      <c r="K114" s="123"/>
      <c r="L114" s="122"/>
      <c r="M114" s="123"/>
      <c r="N114" s="126" t="s">
        <v>41</v>
      </c>
      <c r="O114" s="123"/>
      <c r="P114" s="123"/>
      <c r="Q114" s="123"/>
      <c r="R114" s="123"/>
      <c r="S114" s="123"/>
      <c r="T114" s="123"/>
      <c r="U114" s="123"/>
      <c r="V114" s="123"/>
      <c r="W114" s="123"/>
      <c r="X114" s="123"/>
      <c r="Y114" s="123"/>
      <c r="Z114" s="123"/>
      <c r="AA114" s="123"/>
      <c r="AB114" s="123"/>
      <c r="AC114" s="123"/>
      <c r="AD114" s="123"/>
      <c r="AE114" s="123"/>
      <c r="AF114" s="123"/>
      <c r="AG114" s="123"/>
      <c r="AH114" s="123"/>
      <c r="AI114" s="123"/>
      <c r="AJ114" s="123"/>
      <c r="AK114" s="123"/>
      <c r="AL114" s="123"/>
      <c r="AM114" s="123"/>
      <c r="AN114" s="123"/>
      <c r="AO114" s="123"/>
      <c r="AP114" s="123"/>
      <c r="AQ114" s="123"/>
      <c r="AR114" s="123"/>
      <c r="AS114" s="123"/>
      <c r="AT114" s="123"/>
      <c r="AU114" s="123"/>
      <c r="AV114" s="123"/>
      <c r="AW114" s="123"/>
      <c r="AX114" s="123"/>
      <c r="AY114" s="127" t="s">
        <v>116</v>
      </c>
      <c r="AZ114" s="123"/>
      <c r="BA114" s="123"/>
      <c r="BB114" s="123"/>
      <c r="BC114" s="123"/>
      <c r="BD114" s="123"/>
      <c r="BE114" s="128">
        <f t="shared" si="0"/>
        <v>0</v>
      </c>
      <c r="BF114" s="128">
        <f t="shared" si="1"/>
        <v>0</v>
      </c>
      <c r="BG114" s="128">
        <f t="shared" si="2"/>
        <v>0</v>
      </c>
      <c r="BH114" s="128">
        <f t="shared" si="3"/>
        <v>0</v>
      </c>
      <c r="BI114" s="128">
        <f t="shared" si="4"/>
        <v>0</v>
      </c>
      <c r="BJ114" s="127" t="s">
        <v>86</v>
      </c>
      <c r="BK114" s="123"/>
      <c r="BL114" s="123"/>
      <c r="BM114" s="123"/>
    </row>
    <row r="115" spans="2:65" s="1" customFormat="1" ht="18" customHeight="1">
      <c r="B115" s="122"/>
      <c r="C115" s="123"/>
      <c r="D115" s="235" t="s">
        <v>119</v>
      </c>
      <c r="E115" s="236"/>
      <c r="F115" s="236"/>
      <c r="G115" s="123"/>
      <c r="H115" s="123"/>
      <c r="I115" s="123"/>
      <c r="J115" s="125">
        <v>0</v>
      </c>
      <c r="K115" s="123"/>
      <c r="L115" s="122"/>
      <c r="M115" s="123"/>
      <c r="N115" s="126" t="s">
        <v>41</v>
      </c>
      <c r="O115" s="123"/>
      <c r="P115" s="123"/>
      <c r="Q115" s="123"/>
      <c r="R115" s="123"/>
      <c r="S115" s="123"/>
      <c r="T115" s="123"/>
      <c r="U115" s="123"/>
      <c r="V115" s="123"/>
      <c r="W115" s="123"/>
      <c r="X115" s="123"/>
      <c r="Y115" s="123"/>
      <c r="Z115" s="123"/>
      <c r="AA115" s="123"/>
      <c r="AB115" s="123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3"/>
      <c r="AN115" s="123"/>
      <c r="AO115" s="123"/>
      <c r="AP115" s="123"/>
      <c r="AQ115" s="123"/>
      <c r="AR115" s="123"/>
      <c r="AS115" s="123"/>
      <c r="AT115" s="123"/>
      <c r="AU115" s="123"/>
      <c r="AV115" s="123"/>
      <c r="AW115" s="123"/>
      <c r="AX115" s="123"/>
      <c r="AY115" s="127" t="s">
        <v>116</v>
      </c>
      <c r="AZ115" s="123"/>
      <c r="BA115" s="123"/>
      <c r="BB115" s="123"/>
      <c r="BC115" s="123"/>
      <c r="BD115" s="123"/>
      <c r="BE115" s="128">
        <f t="shared" si="0"/>
        <v>0</v>
      </c>
      <c r="BF115" s="128">
        <f t="shared" si="1"/>
        <v>0</v>
      </c>
      <c r="BG115" s="128">
        <f t="shared" si="2"/>
        <v>0</v>
      </c>
      <c r="BH115" s="128">
        <f t="shared" si="3"/>
        <v>0</v>
      </c>
      <c r="BI115" s="128">
        <f t="shared" si="4"/>
        <v>0</v>
      </c>
      <c r="BJ115" s="127" t="s">
        <v>86</v>
      </c>
      <c r="BK115" s="123"/>
      <c r="BL115" s="123"/>
      <c r="BM115" s="123"/>
    </row>
    <row r="116" spans="2:65" s="1" customFormat="1" ht="18" customHeight="1">
      <c r="B116" s="122"/>
      <c r="C116" s="123"/>
      <c r="D116" s="235" t="s">
        <v>120</v>
      </c>
      <c r="E116" s="236"/>
      <c r="F116" s="236"/>
      <c r="G116" s="123"/>
      <c r="H116" s="123"/>
      <c r="I116" s="123"/>
      <c r="J116" s="125">
        <v>0</v>
      </c>
      <c r="K116" s="123"/>
      <c r="L116" s="122"/>
      <c r="M116" s="123"/>
      <c r="N116" s="126" t="s">
        <v>41</v>
      </c>
      <c r="O116" s="123"/>
      <c r="P116" s="123"/>
      <c r="Q116" s="123"/>
      <c r="R116" s="123"/>
      <c r="S116" s="123"/>
      <c r="T116" s="123"/>
      <c r="U116" s="123"/>
      <c r="V116" s="123"/>
      <c r="W116" s="123"/>
      <c r="X116" s="123"/>
      <c r="Y116" s="123"/>
      <c r="Z116" s="123"/>
      <c r="AA116" s="123"/>
      <c r="AB116" s="123"/>
      <c r="AC116" s="123"/>
      <c r="AD116" s="123"/>
      <c r="AE116" s="123"/>
      <c r="AF116" s="123"/>
      <c r="AG116" s="123"/>
      <c r="AH116" s="123"/>
      <c r="AI116" s="123"/>
      <c r="AJ116" s="123"/>
      <c r="AK116" s="123"/>
      <c r="AL116" s="123"/>
      <c r="AM116" s="123"/>
      <c r="AN116" s="123"/>
      <c r="AO116" s="123"/>
      <c r="AP116" s="123"/>
      <c r="AQ116" s="123"/>
      <c r="AR116" s="123"/>
      <c r="AS116" s="123"/>
      <c r="AT116" s="123"/>
      <c r="AU116" s="123"/>
      <c r="AV116" s="123"/>
      <c r="AW116" s="123"/>
      <c r="AX116" s="123"/>
      <c r="AY116" s="127" t="s">
        <v>116</v>
      </c>
      <c r="AZ116" s="123"/>
      <c r="BA116" s="123"/>
      <c r="BB116" s="123"/>
      <c r="BC116" s="123"/>
      <c r="BD116" s="123"/>
      <c r="BE116" s="128">
        <f t="shared" si="0"/>
        <v>0</v>
      </c>
      <c r="BF116" s="128">
        <f t="shared" si="1"/>
        <v>0</v>
      </c>
      <c r="BG116" s="128">
        <f t="shared" si="2"/>
        <v>0</v>
      </c>
      <c r="BH116" s="128">
        <f t="shared" si="3"/>
        <v>0</v>
      </c>
      <c r="BI116" s="128">
        <f t="shared" si="4"/>
        <v>0</v>
      </c>
      <c r="BJ116" s="127" t="s">
        <v>86</v>
      </c>
      <c r="BK116" s="123"/>
      <c r="BL116" s="123"/>
      <c r="BM116" s="123"/>
    </row>
    <row r="117" spans="2:65" s="1" customFormat="1" ht="18" customHeight="1">
      <c r="B117" s="122"/>
      <c r="C117" s="123"/>
      <c r="D117" s="124" t="s">
        <v>121</v>
      </c>
      <c r="E117" s="123"/>
      <c r="F117" s="123"/>
      <c r="G117" s="123"/>
      <c r="H117" s="123"/>
      <c r="I117" s="123"/>
      <c r="J117" s="125">
        <f>ROUND(J32*T117,2)</f>
        <v>0</v>
      </c>
      <c r="K117" s="123"/>
      <c r="L117" s="122"/>
      <c r="M117" s="123"/>
      <c r="N117" s="126" t="s">
        <v>41</v>
      </c>
      <c r="O117" s="123"/>
      <c r="P117" s="123"/>
      <c r="Q117" s="123"/>
      <c r="R117" s="123"/>
      <c r="S117" s="123"/>
      <c r="T117" s="123"/>
      <c r="U117" s="123"/>
      <c r="V117" s="123"/>
      <c r="W117" s="123"/>
      <c r="X117" s="123"/>
      <c r="Y117" s="123"/>
      <c r="Z117" s="123"/>
      <c r="AA117" s="123"/>
      <c r="AB117" s="123"/>
      <c r="AC117" s="123"/>
      <c r="AD117" s="123"/>
      <c r="AE117" s="123"/>
      <c r="AF117" s="123"/>
      <c r="AG117" s="123"/>
      <c r="AH117" s="123"/>
      <c r="AI117" s="123"/>
      <c r="AJ117" s="123"/>
      <c r="AK117" s="123"/>
      <c r="AL117" s="123"/>
      <c r="AM117" s="123"/>
      <c r="AN117" s="123"/>
      <c r="AO117" s="123"/>
      <c r="AP117" s="123"/>
      <c r="AQ117" s="123"/>
      <c r="AR117" s="123"/>
      <c r="AS117" s="123"/>
      <c r="AT117" s="123"/>
      <c r="AU117" s="123"/>
      <c r="AV117" s="123"/>
      <c r="AW117" s="123"/>
      <c r="AX117" s="123"/>
      <c r="AY117" s="127" t="s">
        <v>122</v>
      </c>
      <c r="AZ117" s="123"/>
      <c r="BA117" s="123"/>
      <c r="BB117" s="123"/>
      <c r="BC117" s="123"/>
      <c r="BD117" s="123"/>
      <c r="BE117" s="128">
        <f t="shared" si="0"/>
        <v>0</v>
      </c>
      <c r="BF117" s="128">
        <f t="shared" si="1"/>
        <v>0</v>
      </c>
      <c r="BG117" s="128">
        <f t="shared" si="2"/>
        <v>0</v>
      </c>
      <c r="BH117" s="128">
        <f t="shared" si="3"/>
        <v>0</v>
      </c>
      <c r="BI117" s="128">
        <f t="shared" si="4"/>
        <v>0</v>
      </c>
      <c r="BJ117" s="127" t="s">
        <v>86</v>
      </c>
      <c r="BK117" s="123"/>
      <c r="BL117" s="123"/>
      <c r="BM117" s="123"/>
    </row>
    <row r="118" spans="2:65" s="1" customFormat="1">
      <c r="B118" s="28"/>
      <c r="L118" s="28"/>
    </row>
    <row r="119" spans="2:65" s="1" customFormat="1" ht="29.25" customHeight="1">
      <c r="B119" s="28"/>
      <c r="C119" s="129" t="s">
        <v>123</v>
      </c>
      <c r="D119" s="101"/>
      <c r="E119" s="101"/>
      <c r="F119" s="101"/>
      <c r="G119" s="101"/>
      <c r="H119" s="101"/>
      <c r="I119" s="101"/>
      <c r="J119" s="130">
        <f>ROUND(J98+J111,2)</f>
        <v>0</v>
      </c>
      <c r="K119" s="101"/>
      <c r="L119" s="28"/>
    </row>
    <row r="120" spans="2:65" s="1" customFormat="1" ht="6.95" customHeight="1"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28"/>
    </row>
    <row r="124" spans="2:65" s="1" customFormat="1" ht="6.95" customHeight="1">
      <c r="B124" s="45"/>
      <c r="C124" s="46"/>
      <c r="D124" s="46"/>
      <c r="E124" s="46"/>
      <c r="F124" s="46"/>
      <c r="G124" s="46"/>
      <c r="H124" s="46"/>
      <c r="I124" s="46"/>
      <c r="J124" s="46"/>
      <c r="K124" s="46"/>
      <c r="L124" s="28"/>
    </row>
    <row r="125" spans="2:65" s="1" customFormat="1" ht="24.95" customHeight="1">
      <c r="B125" s="28"/>
      <c r="C125" s="17" t="s">
        <v>124</v>
      </c>
      <c r="L125" s="28"/>
    </row>
    <row r="126" spans="2:65" s="1" customFormat="1" ht="6.95" customHeight="1">
      <c r="B126" s="28"/>
      <c r="L126" s="28"/>
    </row>
    <row r="127" spans="2:65" s="1" customFormat="1" ht="12" customHeight="1">
      <c r="B127" s="28"/>
      <c r="C127" s="23" t="s">
        <v>15</v>
      </c>
      <c r="L127" s="28"/>
    </row>
    <row r="128" spans="2:65" s="1" customFormat="1" ht="16.5" customHeight="1">
      <c r="B128" s="28"/>
      <c r="E128" s="237" t="str">
        <f>E7</f>
        <v>NOVÝ ZDROJ TEPLA A ELEKTRICKEJ ENERGIE- PLYNOVÉ MOTORY A TRANSFORMÁTOR T10</v>
      </c>
      <c r="F128" s="238"/>
      <c r="G128" s="238"/>
      <c r="H128" s="238"/>
      <c r="L128" s="28"/>
    </row>
    <row r="129" spans="2:65" ht="12" customHeight="1">
      <c r="B129" s="16"/>
      <c r="C129" s="23" t="s">
        <v>93</v>
      </c>
      <c r="L129" s="16"/>
    </row>
    <row r="130" spans="2:65" s="1" customFormat="1" ht="16.5" customHeight="1">
      <c r="B130" s="28"/>
      <c r="E130" s="237" t="s">
        <v>94</v>
      </c>
      <c r="F130" s="239"/>
      <c r="G130" s="239"/>
      <c r="H130" s="239"/>
      <c r="L130" s="28"/>
    </row>
    <row r="131" spans="2:65" s="1" customFormat="1" ht="12" customHeight="1">
      <c r="B131" s="28"/>
      <c r="C131" s="23" t="s">
        <v>95</v>
      </c>
      <c r="L131" s="28"/>
    </row>
    <row r="132" spans="2:65" s="1" customFormat="1" ht="16.5" customHeight="1">
      <c r="B132" s="28"/>
      <c r="E132" s="212" t="str">
        <f>E11</f>
        <v xml:space="preserve"> SO 13 – ÚPRAVY KÁBLOVÉHO KANÁLA</v>
      </c>
      <c r="F132" s="239"/>
      <c r="G132" s="239"/>
      <c r="H132" s="239"/>
      <c r="L132" s="28"/>
    </row>
    <row r="133" spans="2:65" s="1" customFormat="1" ht="6.95" customHeight="1">
      <c r="B133" s="28"/>
      <c r="L133" s="28"/>
    </row>
    <row r="134" spans="2:65" s="1" customFormat="1" ht="12" customHeight="1">
      <c r="B134" s="28"/>
      <c r="C134" s="23" t="s">
        <v>19</v>
      </c>
      <c r="F134" s="21" t="str">
        <f>F14</f>
        <v>Žilina</v>
      </c>
      <c r="I134" s="23" t="s">
        <v>21</v>
      </c>
      <c r="J134" s="51" t="str">
        <f>IF(J14="","",J14)</f>
        <v>12. 4. 2022</v>
      </c>
      <c r="L134" s="28"/>
    </row>
    <row r="135" spans="2:65" s="1" customFormat="1" ht="6.95" customHeight="1">
      <c r="B135" s="28"/>
      <c r="L135" s="28"/>
    </row>
    <row r="136" spans="2:65" s="1" customFormat="1" ht="15.2" customHeight="1">
      <c r="B136" s="28"/>
      <c r="C136" s="23" t="s">
        <v>23</v>
      </c>
      <c r="F136" s="21" t="str">
        <f>E17</f>
        <v>ŽILINSKÁ TEPLÁRENSKÁ, a.s. KOŠICKÁ 11, 011 87 ŽILI</v>
      </c>
      <c r="I136" s="23" t="s">
        <v>29</v>
      </c>
      <c r="J136" s="26" t="str">
        <f>E23</f>
        <v>Ing. Proks</v>
      </c>
      <c r="L136" s="28"/>
    </row>
    <row r="137" spans="2:65" s="1" customFormat="1" ht="15.2" customHeight="1">
      <c r="B137" s="28"/>
      <c r="C137" s="23" t="s">
        <v>27</v>
      </c>
      <c r="F137" s="21" t="str">
        <f>IF(E20="","",E20)</f>
        <v>Vyplň údaj</v>
      </c>
      <c r="I137" s="23" t="s">
        <v>32</v>
      </c>
      <c r="J137" s="26" t="str">
        <f>E26</f>
        <v xml:space="preserve"> </v>
      </c>
      <c r="L137" s="28"/>
    </row>
    <row r="138" spans="2:65" s="1" customFormat="1" ht="10.35" customHeight="1">
      <c r="B138" s="28"/>
      <c r="L138" s="28"/>
    </row>
    <row r="139" spans="2:65" s="10" customFormat="1" ht="29.25" customHeight="1">
      <c r="B139" s="131"/>
      <c r="C139" s="132" t="s">
        <v>125</v>
      </c>
      <c r="D139" s="133" t="s">
        <v>60</v>
      </c>
      <c r="E139" s="133" t="s">
        <v>56</v>
      </c>
      <c r="F139" s="133" t="s">
        <v>57</v>
      </c>
      <c r="G139" s="133" t="s">
        <v>126</v>
      </c>
      <c r="H139" s="133" t="s">
        <v>127</v>
      </c>
      <c r="I139" s="133" t="s">
        <v>128</v>
      </c>
      <c r="J139" s="134" t="s">
        <v>100</v>
      </c>
      <c r="K139" s="135" t="s">
        <v>129</v>
      </c>
      <c r="L139" s="131"/>
      <c r="M139" s="57" t="s">
        <v>1</v>
      </c>
      <c r="N139" s="58" t="s">
        <v>39</v>
      </c>
      <c r="O139" s="58" t="s">
        <v>130</v>
      </c>
      <c r="P139" s="58" t="s">
        <v>131</v>
      </c>
      <c r="Q139" s="58" t="s">
        <v>132</v>
      </c>
      <c r="R139" s="58" t="s">
        <v>133</v>
      </c>
      <c r="S139" s="58" t="s">
        <v>134</v>
      </c>
      <c r="T139" s="59" t="s">
        <v>135</v>
      </c>
    </row>
    <row r="140" spans="2:65" s="1" customFormat="1" ht="22.9" customHeight="1">
      <c r="B140" s="28"/>
      <c r="C140" s="62" t="s">
        <v>96</v>
      </c>
      <c r="J140" s="136">
        <f>BK140</f>
        <v>0</v>
      </c>
      <c r="L140" s="28"/>
      <c r="M140" s="60"/>
      <c r="N140" s="52"/>
      <c r="O140" s="52"/>
      <c r="P140" s="137">
        <f>P141+P168</f>
        <v>0</v>
      </c>
      <c r="Q140" s="52"/>
      <c r="R140" s="137">
        <f>R141+R168</f>
        <v>111.78557459999999</v>
      </c>
      <c r="S140" s="52"/>
      <c r="T140" s="138">
        <f>T141+T168</f>
        <v>101.96725000000001</v>
      </c>
      <c r="AT140" s="13" t="s">
        <v>74</v>
      </c>
      <c r="AU140" s="13" t="s">
        <v>102</v>
      </c>
      <c r="BK140" s="139">
        <f>BK141+BK168</f>
        <v>0</v>
      </c>
    </row>
    <row r="141" spans="2:65" s="11" customFormat="1" ht="25.9" customHeight="1">
      <c r="B141" s="140"/>
      <c r="D141" s="141" t="s">
        <v>74</v>
      </c>
      <c r="E141" s="142" t="s">
        <v>136</v>
      </c>
      <c r="F141" s="142" t="s">
        <v>137</v>
      </c>
      <c r="I141" s="143"/>
      <c r="J141" s="144">
        <f>BK141</f>
        <v>0</v>
      </c>
      <c r="L141" s="140"/>
      <c r="M141" s="145"/>
      <c r="P141" s="146">
        <f>P142+P149+P152+P154+P157+P166</f>
        <v>0</v>
      </c>
      <c r="R141" s="146">
        <f>R142+R149+R152+R154+R157+R166</f>
        <v>109.57123489999999</v>
      </c>
      <c r="T141" s="147">
        <f>T142+T149+T152+T154+T157+T166</f>
        <v>101.96725000000001</v>
      </c>
      <c r="AR141" s="141" t="s">
        <v>81</v>
      </c>
      <c r="AT141" s="148" t="s">
        <v>74</v>
      </c>
      <c r="AU141" s="148" t="s">
        <v>75</v>
      </c>
      <c r="AY141" s="141" t="s">
        <v>138</v>
      </c>
      <c r="BK141" s="149">
        <f>BK142+BK149+BK152+BK154+BK157+BK166</f>
        <v>0</v>
      </c>
    </row>
    <row r="142" spans="2:65" s="11" customFormat="1" ht="22.9" customHeight="1">
      <c r="B142" s="140"/>
      <c r="D142" s="141" t="s">
        <v>74</v>
      </c>
      <c r="E142" s="150" t="s">
        <v>81</v>
      </c>
      <c r="F142" s="150" t="s">
        <v>139</v>
      </c>
      <c r="I142" s="143"/>
      <c r="J142" s="151">
        <f>BK142</f>
        <v>0</v>
      </c>
      <c r="L142" s="140"/>
      <c r="M142" s="145"/>
      <c r="P142" s="146">
        <f>SUM(P143:P147)</f>
        <v>0</v>
      </c>
      <c r="R142" s="146">
        <f>SUM(R143:R147)</f>
        <v>0</v>
      </c>
      <c r="T142" s="147">
        <f>SUM(T143:T147)</f>
        <v>54.335250000000002</v>
      </c>
      <c r="AR142" s="141" t="s">
        <v>81</v>
      </c>
      <c r="AT142" s="148" t="s">
        <v>74</v>
      </c>
      <c r="AU142" s="148" t="s">
        <v>81</v>
      </c>
      <c r="AY142" s="141" t="s">
        <v>138</v>
      </c>
      <c r="BK142" s="149">
        <f>SUM(BK143:BK148)</f>
        <v>0</v>
      </c>
    </row>
    <row r="143" spans="2:65" s="1" customFormat="1" ht="16.5" customHeight="1">
      <c r="B143" s="122"/>
      <c r="C143" s="152" t="s">
        <v>81</v>
      </c>
      <c r="D143" s="152" t="s">
        <v>140</v>
      </c>
      <c r="E143" s="153" t="s">
        <v>522</v>
      </c>
      <c r="F143" s="154" t="s">
        <v>523</v>
      </c>
      <c r="G143" s="155" t="s">
        <v>143</v>
      </c>
      <c r="H143" s="156">
        <v>241.49</v>
      </c>
      <c r="I143" s="157"/>
      <c r="J143" s="158">
        <f t="shared" ref="J143:J148" si="5">ROUND(I143*H143,2)</f>
        <v>0</v>
      </c>
      <c r="K143" s="159"/>
      <c r="L143" s="28"/>
      <c r="M143" s="160" t="s">
        <v>1</v>
      </c>
      <c r="N143" s="121" t="s">
        <v>41</v>
      </c>
      <c r="P143" s="161">
        <f t="shared" ref="P143:P148" si="6">O143*H143</f>
        <v>0</v>
      </c>
      <c r="Q143" s="161">
        <v>0</v>
      </c>
      <c r="R143" s="161">
        <f t="shared" ref="R143:R148" si="7">Q143*H143</f>
        <v>0</v>
      </c>
      <c r="S143" s="161">
        <v>0.22500000000000001</v>
      </c>
      <c r="T143" s="162">
        <f t="shared" ref="T143:T148" si="8">S143*H143</f>
        <v>54.335250000000002</v>
      </c>
      <c r="AR143" s="163" t="s">
        <v>144</v>
      </c>
      <c r="AT143" s="163" t="s">
        <v>140</v>
      </c>
      <c r="AU143" s="163" t="s">
        <v>86</v>
      </c>
      <c r="AY143" s="13" t="s">
        <v>138</v>
      </c>
      <c r="BE143" s="164">
        <f t="shared" ref="BE143:BE148" si="9">IF(N143="základná",J143,0)</f>
        <v>0</v>
      </c>
      <c r="BF143" s="164">
        <f t="shared" ref="BF143:BF148" si="10">IF(N143="znížená",J143,0)</f>
        <v>0</v>
      </c>
      <c r="BG143" s="164">
        <f t="shared" ref="BG143:BG148" si="11">IF(N143="zákl. prenesená",J143,0)</f>
        <v>0</v>
      </c>
      <c r="BH143" s="164">
        <f t="shared" ref="BH143:BH148" si="12">IF(N143="zníž. prenesená",J143,0)</f>
        <v>0</v>
      </c>
      <c r="BI143" s="164">
        <f t="shared" ref="BI143:BI148" si="13">IF(N143="nulová",J143,0)</f>
        <v>0</v>
      </c>
      <c r="BJ143" s="13" t="s">
        <v>86</v>
      </c>
      <c r="BK143" s="164">
        <f t="shared" ref="BK143:BK148" si="14">ROUND(I143*H143,2)</f>
        <v>0</v>
      </c>
      <c r="BL143" s="13" t="s">
        <v>144</v>
      </c>
      <c r="BM143" s="163" t="s">
        <v>524</v>
      </c>
    </row>
    <row r="144" spans="2:65" s="1" customFormat="1" ht="16.5" customHeight="1">
      <c r="B144" s="122"/>
      <c r="C144" s="152" t="s">
        <v>86</v>
      </c>
      <c r="D144" s="152" t="s">
        <v>140</v>
      </c>
      <c r="E144" s="153" t="s">
        <v>525</v>
      </c>
      <c r="F144" s="154" t="s">
        <v>526</v>
      </c>
      <c r="G144" s="155" t="s">
        <v>155</v>
      </c>
      <c r="H144" s="156">
        <v>1.42</v>
      </c>
      <c r="I144" s="157"/>
      <c r="J144" s="158">
        <f t="shared" si="5"/>
        <v>0</v>
      </c>
      <c r="K144" s="159"/>
      <c r="L144" s="28"/>
      <c r="M144" s="160" t="s">
        <v>1</v>
      </c>
      <c r="N144" s="121" t="s">
        <v>41</v>
      </c>
      <c r="P144" s="161">
        <f t="shared" si="6"/>
        <v>0</v>
      </c>
      <c r="Q144" s="161">
        <v>0</v>
      </c>
      <c r="R144" s="161">
        <f t="shared" si="7"/>
        <v>0</v>
      </c>
      <c r="S144" s="161">
        <v>0</v>
      </c>
      <c r="T144" s="162">
        <f t="shared" si="8"/>
        <v>0</v>
      </c>
      <c r="AR144" s="163" t="s">
        <v>144</v>
      </c>
      <c r="AT144" s="163" t="s">
        <v>140</v>
      </c>
      <c r="AU144" s="163" t="s">
        <v>86</v>
      </c>
      <c r="AY144" s="13" t="s">
        <v>138</v>
      </c>
      <c r="BE144" s="164">
        <f t="shared" si="9"/>
        <v>0</v>
      </c>
      <c r="BF144" s="164">
        <f t="shared" si="10"/>
        <v>0</v>
      </c>
      <c r="BG144" s="164">
        <f t="shared" si="11"/>
        <v>0</v>
      </c>
      <c r="BH144" s="164">
        <f t="shared" si="12"/>
        <v>0</v>
      </c>
      <c r="BI144" s="164">
        <f t="shared" si="13"/>
        <v>0</v>
      </c>
      <c r="BJ144" s="13" t="s">
        <v>86</v>
      </c>
      <c r="BK144" s="164">
        <f t="shared" si="14"/>
        <v>0</v>
      </c>
      <c r="BL144" s="13" t="s">
        <v>144</v>
      </c>
      <c r="BM144" s="163" t="s">
        <v>527</v>
      </c>
    </row>
    <row r="145" spans="2:65" s="1" customFormat="1" ht="24.2" customHeight="1">
      <c r="B145" s="122"/>
      <c r="C145" s="152" t="s">
        <v>149</v>
      </c>
      <c r="D145" s="152" t="s">
        <v>140</v>
      </c>
      <c r="E145" s="153" t="s">
        <v>528</v>
      </c>
      <c r="F145" s="154" t="s">
        <v>529</v>
      </c>
      <c r="G145" s="155" t="s">
        <v>155</v>
      </c>
      <c r="H145" s="156">
        <v>1.42</v>
      </c>
      <c r="I145" s="157"/>
      <c r="J145" s="158">
        <f t="shared" si="5"/>
        <v>0</v>
      </c>
      <c r="K145" s="159"/>
      <c r="L145" s="28"/>
      <c r="M145" s="160" t="s">
        <v>1</v>
      </c>
      <c r="N145" s="121" t="s">
        <v>41</v>
      </c>
      <c r="P145" s="161">
        <f t="shared" si="6"/>
        <v>0</v>
      </c>
      <c r="Q145" s="161">
        <v>0</v>
      </c>
      <c r="R145" s="161">
        <f t="shared" si="7"/>
        <v>0</v>
      </c>
      <c r="S145" s="161">
        <v>0</v>
      </c>
      <c r="T145" s="162">
        <f t="shared" si="8"/>
        <v>0</v>
      </c>
      <c r="AR145" s="163" t="s">
        <v>144</v>
      </c>
      <c r="AT145" s="163" t="s">
        <v>140</v>
      </c>
      <c r="AU145" s="163" t="s">
        <v>86</v>
      </c>
      <c r="AY145" s="13" t="s">
        <v>138</v>
      </c>
      <c r="BE145" s="164">
        <f t="shared" si="9"/>
        <v>0</v>
      </c>
      <c r="BF145" s="164">
        <f t="shared" si="10"/>
        <v>0</v>
      </c>
      <c r="BG145" s="164">
        <f t="shared" si="11"/>
        <v>0</v>
      </c>
      <c r="BH145" s="164">
        <f t="shared" si="12"/>
        <v>0</v>
      </c>
      <c r="BI145" s="164">
        <f t="shared" si="13"/>
        <v>0</v>
      </c>
      <c r="BJ145" s="13" t="s">
        <v>86</v>
      </c>
      <c r="BK145" s="164">
        <f t="shared" si="14"/>
        <v>0</v>
      </c>
      <c r="BL145" s="13" t="s">
        <v>144</v>
      </c>
      <c r="BM145" s="163" t="s">
        <v>530</v>
      </c>
    </row>
    <row r="146" spans="2:65" s="1" customFormat="1" ht="16.5" customHeight="1">
      <c r="B146" s="122"/>
      <c r="C146" s="152" t="s">
        <v>144</v>
      </c>
      <c r="D146" s="152" t="s">
        <v>140</v>
      </c>
      <c r="E146" s="153" t="s">
        <v>531</v>
      </c>
      <c r="F146" s="154" t="s">
        <v>532</v>
      </c>
      <c r="G146" s="155" t="s">
        <v>155</v>
      </c>
      <c r="H146" s="156">
        <v>1.42</v>
      </c>
      <c r="I146" s="157"/>
      <c r="J146" s="158">
        <f t="shared" si="5"/>
        <v>0</v>
      </c>
      <c r="K146" s="159"/>
      <c r="L146" s="28"/>
      <c r="M146" s="160" t="s">
        <v>1</v>
      </c>
      <c r="N146" s="121" t="s">
        <v>41</v>
      </c>
      <c r="P146" s="161">
        <f t="shared" si="6"/>
        <v>0</v>
      </c>
      <c r="Q146" s="161">
        <v>0</v>
      </c>
      <c r="R146" s="161">
        <f t="shared" si="7"/>
        <v>0</v>
      </c>
      <c r="S146" s="161">
        <v>0</v>
      </c>
      <c r="T146" s="162">
        <f t="shared" si="8"/>
        <v>0</v>
      </c>
      <c r="AR146" s="163" t="s">
        <v>144</v>
      </c>
      <c r="AT146" s="163" t="s">
        <v>140</v>
      </c>
      <c r="AU146" s="163" t="s">
        <v>86</v>
      </c>
      <c r="AY146" s="13" t="s">
        <v>138</v>
      </c>
      <c r="BE146" s="164">
        <f t="shared" si="9"/>
        <v>0</v>
      </c>
      <c r="BF146" s="164">
        <f t="shared" si="10"/>
        <v>0</v>
      </c>
      <c r="BG146" s="164">
        <f t="shared" si="11"/>
        <v>0</v>
      </c>
      <c r="BH146" s="164">
        <f t="shared" si="12"/>
        <v>0</v>
      </c>
      <c r="BI146" s="164">
        <f t="shared" si="13"/>
        <v>0</v>
      </c>
      <c r="BJ146" s="13" t="s">
        <v>86</v>
      </c>
      <c r="BK146" s="164">
        <f t="shared" si="14"/>
        <v>0</v>
      </c>
      <c r="BL146" s="13" t="s">
        <v>144</v>
      </c>
      <c r="BM146" s="163" t="s">
        <v>533</v>
      </c>
    </row>
    <row r="147" spans="2:65" s="1" customFormat="1" ht="16.5" customHeight="1">
      <c r="B147" s="122"/>
      <c r="C147" s="152" t="s">
        <v>157</v>
      </c>
      <c r="D147" s="152" t="s">
        <v>140</v>
      </c>
      <c r="E147" s="153" t="s">
        <v>179</v>
      </c>
      <c r="F147" s="154" t="s">
        <v>180</v>
      </c>
      <c r="G147" s="155" t="s">
        <v>155</v>
      </c>
      <c r="H147" s="156">
        <v>1.42</v>
      </c>
      <c r="I147" s="157"/>
      <c r="J147" s="158">
        <f t="shared" si="5"/>
        <v>0</v>
      </c>
      <c r="K147" s="159"/>
      <c r="L147" s="28"/>
      <c r="M147" s="160" t="s">
        <v>1</v>
      </c>
      <c r="N147" s="121" t="s">
        <v>41</v>
      </c>
      <c r="P147" s="161">
        <f t="shared" si="6"/>
        <v>0</v>
      </c>
      <c r="Q147" s="161">
        <v>0</v>
      </c>
      <c r="R147" s="161">
        <f t="shared" si="7"/>
        <v>0</v>
      </c>
      <c r="S147" s="161">
        <v>0</v>
      </c>
      <c r="T147" s="162">
        <f t="shared" si="8"/>
        <v>0</v>
      </c>
      <c r="AR147" s="163" t="s">
        <v>144</v>
      </c>
      <c r="AT147" s="163" t="s">
        <v>140</v>
      </c>
      <c r="AU147" s="163" t="s">
        <v>86</v>
      </c>
      <c r="AY147" s="13" t="s">
        <v>138</v>
      </c>
      <c r="BE147" s="164">
        <f t="shared" si="9"/>
        <v>0</v>
      </c>
      <c r="BF147" s="164">
        <f t="shared" si="10"/>
        <v>0</v>
      </c>
      <c r="BG147" s="164">
        <f t="shared" si="11"/>
        <v>0</v>
      </c>
      <c r="BH147" s="164">
        <f t="shared" si="12"/>
        <v>0</v>
      </c>
      <c r="BI147" s="164">
        <f t="shared" si="13"/>
        <v>0</v>
      </c>
      <c r="BJ147" s="13" t="s">
        <v>86</v>
      </c>
      <c r="BK147" s="164">
        <f t="shared" si="14"/>
        <v>0</v>
      </c>
      <c r="BL147" s="13" t="s">
        <v>144</v>
      </c>
      <c r="BM147" s="163" t="s">
        <v>534</v>
      </c>
    </row>
    <row r="148" spans="2:65" s="1" customFormat="1" ht="16.5" customHeight="1">
      <c r="B148" s="122"/>
      <c r="C148" s="182" t="s">
        <v>586</v>
      </c>
      <c r="D148" s="182" t="s">
        <v>183</v>
      </c>
      <c r="E148" s="183" t="s">
        <v>184</v>
      </c>
      <c r="F148" s="184" t="s">
        <v>185</v>
      </c>
      <c r="G148" s="185" t="s">
        <v>176</v>
      </c>
      <c r="H148" s="186">
        <v>2.883</v>
      </c>
      <c r="I148" s="157"/>
      <c r="J148" s="158">
        <f t="shared" si="5"/>
        <v>0</v>
      </c>
      <c r="K148" s="159"/>
      <c r="L148" s="28"/>
      <c r="M148" s="160" t="s">
        <v>1</v>
      </c>
      <c r="N148" s="121" t="s">
        <v>41</v>
      </c>
      <c r="P148" s="161">
        <f t="shared" si="6"/>
        <v>0</v>
      </c>
      <c r="Q148" s="161">
        <v>0</v>
      </c>
      <c r="R148" s="161">
        <f t="shared" si="7"/>
        <v>0</v>
      </c>
      <c r="S148" s="161">
        <v>0</v>
      </c>
      <c r="T148" s="162">
        <f t="shared" si="8"/>
        <v>0</v>
      </c>
      <c r="AR148" s="163" t="s">
        <v>144</v>
      </c>
      <c r="AT148" s="163" t="s">
        <v>183</v>
      </c>
      <c r="AU148" s="163" t="s">
        <v>86</v>
      </c>
      <c r="AY148" s="13" t="s">
        <v>138</v>
      </c>
      <c r="BE148" s="164">
        <f t="shared" si="9"/>
        <v>0</v>
      </c>
      <c r="BF148" s="164">
        <f t="shared" si="10"/>
        <v>0</v>
      </c>
      <c r="BG148" s="164">
        <f t="shared" si="11"/>
        <v>0</v>
      </c>
      <c r="BH148" s="164">
        <f t="shared" si="12"/>
        <v>0</v>
      </c>
      <c r="BI148" s="164">
        <f t="shared" si="13"/>
        <v>0</v>
      </c>
      <c r="BJ148" s="13" t="s">
        <v>86</v>
      </c>
      <c r="BK148" s="164">
        <f t="shared" si="14"/>
        <v>0</v>
      </c>
      <c r="BL148" s="13" t="s">
        <v>144</v>
      </c>
      <c r="BM148" s="163" t="s">
        <v>534</v>
      </c>
    </row>
    <row r="149" spans="2:65" s="11" customFormat="1" ht="22.9" customHeight="1">
      <c r="B149" s="140"/>
      <c r="D149" s="141" t="s">
        <v>74</v>
      </c>
      <c r="E149" s="150" t="s">
        <v>149</v>
      </c>
      <c r="F149" s="150" t="s">
        <v>456</v>
      </c>
      <c r="I149" s="143"/>
      <c r="J149" s="151">
        <f>BK149</f>
        <v>0</v>
      </c>
      <c r="L149" s="140"/>
      <c r="M149" s="145"/>
      <c r="P149" s="146">
        <f>SUM(P150:P151)</f>
        <v>0</v>
      </c>
      <c r="R149" s="146">
        <f>SUM(R150:R151)</f>
        <v>22.307400000000001</v>
      </c>
      <c r="T149" s="147">
        <f>SUM(T150:T151)</f>
        <v>0</v>
      </c>
      <c r="AR149" s="141" t="s">
        <v>81</v>
      </c>
      <c r="AT149" s="148" t="s">
        <v>74</v>
      </c>
      <c r="AU149" s="148" t="s">
        <v>81</v>
      </c>
      <c r="AY149" s="141" t="s">
        <v>138</v>
      </c>
      <c r="BK149" s="149">
        <f>SUM(BK150:BK151)</f>
        <v>0</v>
      </c>
    </row>
    <row r="150" spans="2:65" s="1" customFormat="1" ht="16.5" customHeight="1">
      <c r="B150" s="122"/>
      <c r="C150" s="152" t="s">
        <v>161</v>
      </c>
      <c r="D150" s="152" t="s">
        <v>140</v>
      </c>
      <c r="E150" s="153" t="s">
        <v>535</v>
      </c>
      <c r="F150" s="154" t="s">
        <v>536</v>
      </c>
      <c r="G150" s="155" t="s">
        <v>471</v>
      </c>
      <c r="H150" s="156">
        <v>306</v>
      </c>
      <c r="I150" s="157"/>
      <c r="J150" s="158">
        <f>ROUND(I150*H150,2)</f>
        <v>0</v>
      </c>
      <c r="K150" s="159"/>
      <c r="L150" s="28"/>
      <c r="M150" s="160" t="s">
        <v>1</v>
      </c>
      <c r="N150" s="121" t="s">
        <v>41</v>
      </c>
      <c r="P150" s="161">
        <f>O150*H150</f>
        <v>0</v>
      </c>
      <c r="Q150" s="161">
        <v>4.2900000000000001E-2</v>
      </c>
      <c r="R150" s="161">
        <f>Q150*H150</f>
        <v>13.1274</v>
      </c>
      <c r="S150" s="161">
        <v>0</v>
      </c>
      <c r="T150" s="162">
        <f>S150*H150</f>
        <v>0</v>
      </c>
      <c r="AR150" s="163" t="s">
        <v>144</v>
      </c>
      <c r="AT150" s="163" t="s">
        <v>140</v>
      </c>
      <c r="AU150" s="163" t="s">
        <v>86</v>
      </c>
      <c r="AY150" s="13" t="s">
        <v>138</v>
      </c>
      <c r="BE150" s="164">
        <f>IF(N150="základná",J150,0)</f>
        <v>0</v>
      </c>
      <c r="BF150" s="164">
        <f>IF(N150="znížená",J150,0)</f>
        <v>0</v>
      </c>
      <c r="BG150" s="164">
        <f>IF(N150="zákl. prenesená",J150,0)</f>
        <v>0</v>
      </c>
      <c r="BH150" s="164">
        <f>IF(N150="zníž. prenesená",J150,0)</f>
        <v>0</v>
      </c>
      <c r="BI150" s="164">
        <f>IF(N150="nulová",J150,0)</f>
        <v>0</v>
      </c>
      <c r="BJ150" s="13" t="s">
        <v>86</v>
      </c>
      <c r="BK150" s="164">
        <f>ROUND(I150*H150,2)</f>
        <v>0</v>
      </c>
      <c r="BL150" s="13" t="s">
        <v>144</v>
      </c>
      <c r="BM150" s="163" t="s">
        <v>537</v>
      </c>
    </row>
    <row r="151" spans="2:65" s="1" customFormat="1" ht="24.2" customHeight="1">
      <c r="B151" s="122"/>
      <c r="C151" s="165" t="s">
        <v>165</v>
      </c>
      <c r="D151" s="165" t="s">
        <v>183</v>
      </c>
      <c r="E151" s="166" t="s">
        <v>538</v>
      </c>
      <c r="F151" s="167" t="s">
        <v>539</v>
      </c>
      <c r="G151" s="168" t="s">
        <v>471</v>
      </c>
      <c r="H151" s="169">
        <v>306</v>
      </c>
      <c r="I151" s="170"/>
      <c r="J151" s="171">
        <f>ROUND(I151*H151,2)</f>
        <v>0</v>
      </c>
      <c r="K151" s="172"/>
      <c r="L151" s="173"/>
      <c r="M151" s="174" t="s">
        <v>1</v>
      </c>
      <c r="N151" s="175" t="s">
        <v>41</v>
      </c>
      <c r="P151" s="161">
        <f>O151*H151</f>
        <v>0</v>
      </c>
      <c r="Q151" s="161">
        <v>0.03</v>
      </c>
      <c r="R151" s="161">
        <f>Q151*H151</f>
        <v>9.18</v>
      </c>
      <c r="S151" s="161">
        <v>0</v>
      </c>
      <c r="T151" s="162">
        <f>S151*H151</f>
        <v>0</v>
      </c>
      <c r="AR151" s="163" t="s">
        <v>169</v>
      </c>
      <c r="AT151" s="163" t="s">
        <v>183</v>
      </c>
      <c r="AU151" s="163" t="s">
        <v>86</v>
      </c>
      <c r="AY151" s="13" t="s">
        <v>138</v>
      </c>
      <c r="BE151" s="164">
        <f>IF(N151="základná",J151,0)</f>
        <v>0</v>
      </c>
      <c r="BF151" s="164">
        <f>IF(N151="znížená",J151,0)</f>
        <v>0</v>
      </c>
      <c r="BG151" s="164">
        <f>IF(N151="zákl. prenesená",J151,0)</f>
        <v>0</v>
      </c>
      <c r="BH151" s="164">
        <f>IF(N151="zníž. prenesená",J151,0)</f>
        <v>0</v>
      </c>
      <c r="BI151" s="164">
        <f>IF(N151="nulová",J151,0)</f>
        <v>0</v>
      </c>
      <c r="BJ151" s="13" t="s">
        <v>86</v>
      </c>
      <c r="BK151" s="164">
        <f>ROUND(I151*H151,2)</f>
        <v>0</v>
      </c>
      <c r="BL151" s="13" t="s">
        <v>144</v>
      </c>
      <c r="BM151" s="163" t="s">
        <v>540</v>
      </c>
    </row>
    <row r="152" spans="2:65" s="11" customFormat="1" ht="22.9" customHeight="1">
      <c r="B152" s="140"/>
      <c r="D152" s="141" t="s">
        <v>74</v>
      </c>
      <c r="E152" s="150" t="s">
        <v>157</v>
      </c>
      <c r="F152" s="150" t="s">
        <v>235</v>
      </c>
      <c r="I152" s="143"/>
      <c r="J152" s="151">
        <f>BK152</f>
        <v>0</v>
      </c>
      <c r="L152" s="140"/>
      <c r="M152" s="145"/>
      <c r="P152" s="146">
        <f>P153</f>
        <v>0</v>
      </c>
      <c r="R152" s="146">
        <f>R153</f>
        <v>84.321063299999992</v>
      </c>
      <c r="T152" s="147">
        <f>T153</f>
        <v>0</v>
      </c>
      <c r="AR152" s="141" t="s">
        <v>81</v>
      </c>
      <c r="AT152" s="148" t="s">
        <v>74</v>
      </c>
      <c r="AU152" s="148" t="s">
        <v>81</v>
      </c>
      <c r="AY152" s="141" t="s">
        <v>138</v>
      </c>
      <c r="BK152" s="149">
        <f>BK153</f>
        <v>0</v>
      </c>
    </row>
    <row r="153" spans="2:65" s="1" customFormat="1" ht="16.5" customHeight="1">
      <c r="B153" s="122"/>
      <c r="C153" s="152" t="s">
        <v>169</v>
      </c>
      <c r="D153" s="152" t="s">
        <v>140</v>
      </c>
      <c r="E153" s="153" t="s">
        <v>541</v>
      </c>
      <c r="F153" s="154" t="s">
        <v>542</v>
      </c>
      <c r="G153" s="155" t="s">
        <v>143</v>
      </c>
      <c r="H153" s="156">
        <v>241.49</v>
      </c>
      <c r="I153" s="157"/>
      <c r="J153" s="158">
        <f>ROUND(I153*H153,2)</f>
        <v>0</v>
      </c>
      <c r="K153" s="159"/>
      <c r="L153" s="28"/>
      <c r="M153" s="160" t="s">
        <v>1</v>
      </c>
      <c r="N153" s="121" t="s">
        <v>41</v>
      </c>
      <c r="P153" s="161">
        <f>O153*H153</f>
        <v>0</v>
      </c>
      <c r="Q153" s="161">
        <v>0.34916999999999998</v>
      </c>
      <c r="R153" s="161">
        <f>Q153*H153</f>
        <v>84.321063299999992</v>
      </c>
      <c r="S153" s="161">
        <v>0</v>
      </c>
      <c r="T153" s="162">
        <f>S153*H153</f>
        <v>0</v>
      </c>
      <c r="AR153" s="163" t="s">
        <v>144</v>
      </c>
      <c r="AT153" s="163" t="s">
        <v>140</v>
      </c>
      <c r="AU153" s="163" t="s">
        <v>86</v>
      </c>
      <c r="AY153" s="13" t="s">
        <v>138</v>
      </c>
      <c r="BE153" s="164">
        <f>IF(N153="základná",J153,0)</f>
        <v>0</v>
      </c>
      <c r="BF153" s="164">
        <f>IF(N153="znížená",J153,0)</f>
        <v>0</v>
      </c>
      <c r="BG153" s="164">
        <f>IF(N153="zákl. prenesená",J153,0)</f>
        <v>0</v>
      </c>
      <c r="BH153" s="164">
        <f>IF(N153="zníž. prenesená",J153,0)</f>
        <v>0</v>
      </c>
      <c r="BI153" s="164">
        <f>IF(N153="nulová",J153,0)</f>
        <v>0</v>
      </c>
      <c r="BJ153" s="13" t="s">
        <v>86</v>
      </c>
      <c r="BK153" s="164">
        <f>ROUND(I153*H153,2)</f>
        <v>0</v>
      </c>
      <c r="BL153" s="13" t="s">
        <v>144</v>
      </c>
      <c r="BM153" s="163" t="s">
        <v>543</v>
      </c>
    </row>
    <row r="154" spans="2:65" s="11" customFormat="1" ht="22.9" customHeight="1">
      <c r="B154" s="140"/>
      <c r="D154" s="141" t="s">
        <v>74</v>
      </c>
      <c r="E154" s="150" t="s">
        <v>161</v>
      </c>
      <c r="F154" s="150" t="s">
        <v>248</v>
      </c>
      <c r="I154" s="143"/>
      <c r="J154" s="151">
        <f>BK154</f>
        <v>0</v>
      </c>
      <c r="L154" s="140"/>
      <c r="M154" s="145"/>
      <c r="P154" s="146">
        <f>SUM(P155:P156)</f>
        <v>0</v>
      </c>
      <c r="R154" s="146">
        <f>SUM(R155:R156)</f>
        <v>2.8334656000000003</v>
      </c>
      <c r="T154" s="147">
        <f>SUM(T155:T156)</f>
        <v>0</v>
      </c>
      <c r="AR154" s="141" t="s">
        <v>81</v>
      </c>
      <c r="AT154" s="148" t="s">
        <v>74</v>
      </c>
      <c r="AU154" s="148" t="s">
        <v>81</v>
      </c>
      <c r="AY154" s="141" t="s">
        <v>138</v>
      </c>
      <c r="BK154" s="149">
        <f>SUM(BK155:BK156)</f>
        <v>0</v>
      </c>
    </row>
    <row r="155" spans="2:65" s="1" customFormat="1" ht="16.5" customHeight="1">
      <c r="B155" s="122"/>
      <c r="C155" s="152" t="s">
        <v>173</v>
      </c>
      <c r="D155" s="152" t="s">
        <v>140</v>
      </c>
      <c r="E155" s="153" t="s">
        <v>544</v>
      </c>
      <c r="F155" s="154" t="s">
        <v>545</v>
      </c>
      <c r="G155" s="155" t="s">
        <v>143</v>
      </c>
      <c r="H155" s="156">
        <v>442.72899999999998</v>
      </c>
      <c r="I155" s="157"/>
      <c r="J155" s="158">
        <f>ROUND(I155*H155,2)</f>
        <v>0</v>
      </c>
      <c r="K155" s="159"/>
      <c r="L155" s="28"/>
      <c r="M155" s="160" t="s">
        <v>1</v>
      </c>
      <c r="N155" s="121" t="s">
        <v>41</v>
      </c>
      <c r="P155" s="161">
        <f>O155*H155</f>
        <v>0</v>
      </c>
      <c r="Q155" s="161">
        <v>6.4000000000000003E-3</v>
      </c>
      <c r="R155" s="161">
        <f>Q155*H155</f>
        <v>2.8334656000000003</v>
      </c>
      <c r="S155" s="161">
        <v>0</v>
      </c>
      <c r="T155" s="162">
        <f>S155*H155</f>
        <v>0</v>
      </c>
      <c r="AR155" s="163" t="s">
        <v>144</v>
      </c>
      <c r="AT155" s="163" t="s">
        <v>140</v>
      </c>
      <c r="AU155" s="163" t="s">
        <v>86</v>
      </c>
      <c r="AY155" s="13" t="s">
        <v>138</v>
      </c>
      <c r="BE155" s="164">
        <f>IF(N155="základná",J155,0)</f>
        <v>0</v>
      </c>
      <c r="BF155" s="164">
        <f>IF(N155="znížená",J155,0)</f>
        <v>0</v>
      </c>
      <c r="BG155" s="164">
        <f>IF(N155="zákl. prenesená",J155,0)</f>
        <v>0</v>
      </c>
      <c r="BH155" s="164">
        <f>IF(N155="zníž. prenesená",J155,0)</f>
        <v>0</v>
      </c>
      <c r="BI155" s="164">
        <f>IF(N155="nulová",J155,0)</f>
        <v>0</v>
      </c>
      <c r="BJ155" s="13" t="s">
        <v>86</v>
      </c>
      <c r="BK155" s="164">
        <f>ROUND(I155*H155,2)</f>
        <v>0</v>
      </c>
      <c r="BL155" s="13" t="s">
        <v>144</v>
      </c>
      <c r="BM155" s="163" t="s">
        <v>546</v>
      </c>
    </row>
    <row r="156" spans="2:65" s="1" customFormat="1" ht="16.5" customHeight="1">
      <c r="B156" s="122"/>
      <c r="C156" s="152" t="s">
        <v>178</v>
      </c>
      <c r="D156" s="152" t="s">
        <v>140</v>
      </c>
      <c r="E156" s="153" t="s">
        <v>547</v>
      </c>
      <c r="F156" s="154" t="s">
        <v>548</v>
      </c>
      <c r="G156" s="155" t="s">
        <v>281</v>
      </c>
      <c r="H156" s="156">
        <v>397.8</v>
      </c>
      <c r="I156" s="157"/>
      <c r="J156" s="158">
        <f>ROUND(I156*H156,2)</f>
        <v>0</v>
      </c>
      <c r="K156" s="159"/>
      <c r="L156" s="28"/>
      <c r="M156" s="160" t="s">
        <v>1</v>
      </c>
      <c r="N156" s="121" t="s">
        <v>41</v>
      </c>
      <c r="P156" s="161">
        <f>O156*H156</f>
        <v>0</v>
      </c>
      <c r="Q156" s="161">
        <v>0</v>
      </c>
      <c r="R156" s="161">
        <f>Q156*H156</f>
        <v>0</v>
      </c>
      <c r="S156" s="161">
        <v>0</v>
      </c>
      <c r="T156" s="162">
        <f>S156*H156</f>
        <v>0</v>
      </c>
      <c r="AR156" s="163" t="s">
        <v>144</v>
      </c>
      <c r="AT156" s="163" t="s">
        <v>140</v>
      </c>
      <c r="AU156" s="163" t="s">
        <v>86</v>
      </c>
      <c r="AY156" s="13" t="s">
        <v>138</v>
      </c>
      <c r="BE156" s="164">
        <f>IF(N156="základná",J156,0)</f>
        <v>0</v>
      </c>
      <c r="BF156" s="164">
        <f>IF(N156="znížená",J156,0)</f>
        <v>0</v>
      </c>
      <c r="BG156" s="164">
        <f>IF(N156="zákl. prenesená",J156,0)</f>
        <v>0</v>
      </c>
      <c r="BH156" s="164">
        <f>IF(N156="zníž. prenesená",J156,0)</f>
        <v>0</v>
      </c>
      <c r="BI156" s="164">
        <f>IF(N156="nulová",J156,0)</f>
        <v>0</v>
      </c>
      <c r="BJ156" s="13" t="s">
        <v>86</v>
      </c>
      <c r="BK156" s="164">
        <f>ROUND(I156*H156,2)</f>
        <v>0</v>
      </c>
      <c r="BL156" s="13" t="s">
        <v>144</v>
      </c>
      <c r="BM156" s="163" t="s">
        <v>549</v>
      </c>
    </row>
    <row r="157" spans="2:65" s="11" customFormat="1" ht="22.9" customHeight="1">
      <c r="B157" s="140"/>
      <c r="D157" s="141" t="s">
        <v>74</v>
      </c>
      <c r="E157" s="150" t="s">
        <v>173</v>
      </c>
      <c r="F157" s="150" t="s">
        <v>277</v>
      </c>
      <c r="I157" s="143"/>
      <c r="J157" s="151">
        <f>BK157</f>
        <v>0</v>
      </c>
      <c r="L157" s="140"/>
      <c r="M157" s="145"/>
      <c r="P157" s="146">
        <f>SUM(P158:P165)</f>
        <v>0</v>
      </c>
      <c r="R157" s="146">
        <f>SUM(R158:R165)</f>
        <v>0.109306</v>
      </c>
      <c r="T157" s="147">
        <f>SUM(T158:T165)</f>
        <v>47.632000000000005</v>
      </c>
      <c r="AR157" s="141" t="s">
        <v>81</v>
      </c>
      <c r="AT157" s="148" t="s">
        <v>74</v>
      </c>
      <c r="AU157" s="148" t="s">
        <v>81</v>
      </c>
      <c r="AY157" s="141" t="s">
        <v>138</v>
      </c>
      <c r="BK157" s="149">
        <f>SUM(BK158:BK165)</f>
        <v>0</v>
      </c>
    </row>
    <row r="158" spans="2:65" s="1" customFormat="1" ht="16.5" customHeight="1">
      <c r="B158" s="122"/>
      <c r="C158" s="152" t="s">
        <v>182</v>
      </c>
      <c r="D158" s="152" t="s">
        <v>140</v>
      </c>
      <c r="E158" s="153" t="s">
        <v>550</v>
      </c>
      <c r="F158" s="154" t="s">
        <v>551</v>
      </c>
      <c r="G158" s="155" t="s">
        <v>281</v>
      </c>
      <c r="H158" s="156">
        <v>254.2</v>
      </c>
      <c r="I158" s="157"/>
      <c r="J158" s="158">
        <f t="shared" ref="J158:J165" si="15">ROUND(I158*H158,2)</f>
        <v>0</v>
      </c>
      <c r="K158" s="159"/>
      <c r="L158" s="28"/>
      <c r="M158" s="160" t="s">
        <v>1</v>
      </c>
      <c r="N158" s="121" t="s">
        <v>41</v>
      </c>
      <c r="P158" s="161">
        <f t="shared" ref="P158:P165" si="16">O158*H158</f>
        <v>0</v>
      </c>
      <c r="Q158" s="161">
        <v>4.2000000000000002E-4</v>
      </c>
      <c r="R158" s="161">
        <f t="shared" ref="R158:R165" si="17">Q158*H158</f>
        <v>0.106764</v>
      </c>
      <c r="S158" s="161">
        <v>0</v>
      </c>
      <c r="T158" s="162">
        <f t="shared" ref="T158:T165" si="18">S158*H158</f>
        <v>0</v>
      </c>
      <c r="AR158" s="163" t="s">
        <v>144</v>
      </c>
      <c r="AT158" s="163" t="s">
        <v>140</v>
      </c>
      <c r="AU158" s="163" t="s">
        <v>86</v>
      </c>
      <c r="AY158" s="13" t="s">
        <v>138</v>
      </c>
      <c r="BE158" s="164">
        <f t="shared" ref="BE158:BE165" si="19">IF(N158="základná",J158,0)</f>
        <v>0</v>
      </c>
      <c r="BF158" s="164">
        <f t="shared" ref="BF158:BF165" si="20">IF(N158="znížená",J158,0)</f>
        <v>0</v>
      </c>
      <c r="BG158" s="164">
        <f t="shared" ref="BG158:BG165" si="21">IF(N158="zákl. prenesená",J158,0)</f>
        <v>0</v>
      </c>
      <c r="BH158" s="164">
        <f t="shared" ref="BH158:BH165" si="22">IF(N158="zníž. prenesená",J158,0)</f>
        <v>0</v>
      </c>
      <c r="BI158" s="164">
        <f t="shared" ref="BI158:BI165" si="23">IF(N158="nulová",J158,0)</f>
        <v>0</v>
      </c>
      <c r="BJ158" s="13" t="s">
        <v>86</v>
      </c>
      <c r="BK158" s="164">
        <f t="shared" ref="BK158:BK165" si="24">ROUND(I158*H158,2)</f>
        <v>0</v>
      </c>
      <c r="BL158" s="13" t="s">
        <v>144</v>
      </c>
      <c r="BM158" s="163" t="s">
        <v>552</v>
      </c>
    </row>
    <row r="159" spans="2:65" s="1" customFormat="1" ht="16.5" customHeight="1">
      <c r="B159" s="122"/>
      <c r="C159" s="152" t="s">
        <v>187</v>
      </c>
      <c r="D159" s="152" t="s">
        <v>140</v>
      </c>
      <c r="E159" s="153" t="s">
        <v>553</v>
      </c>
      <c r="F159" s="154" t="s">
        <v>554</v>
      </c>
      <c r="G159" s="155" t="s">
        <v>281</v>
      </c>
      <c r="H159" s="156">
        <v>254.2</v>
      </c>
      <c r="I159" s="157"/>
      <c r="J159" s="158">
        <f t="shared" si="15"/>
        <v>0</v>
      </c>
      <c r="K159" s="159"/>
      <c r="L159" s="28"/>
      <c r="M159" s="160" t="s">
        <v>1</v>
      </c>
      <c r="N159" s="121" t="s">
        <v>41</v>
      </c>
      <c r="P159" s="161">
        <f t="shared" si="16"/>
        <v>0</v>
      </c>
      <c r="Q159" s="161">
        <v>1.0000000000000001E-5</v>
      </c>
      <c r="R159" s="161">
        <f t="shared" si="17"/>
        <v>2.542E-3</v>
      </c>
      <c r="S159" s="161">
        <v>0</v>
      </c>
      <c r="T159" s="162">
        <f t="shared" si="18"/>
        <v>0</v>
      </c>
      <c r="AR159" s="163" t="s">
        <v>144</v>
      </c>
      <c r="AT159" s="163" t="s">
        <v>140</v>
      </c>
      <c r="AU159" s="163" t="s">
        <v>86</v>
      </c>
      <c r="AY159" s="13" t="s">
        <v>138</v>
      </c>
      <c r="BE159" s="164">
        <f t="shared" si="19"/>
        <v>0</v>
      </c>
      <c r="BF159" s="164">
        <f t="shared" si="20"/>
        <v>0</v>
      </c>
      <c r="BG159" s="164">
        <f t="shared" si="21"/>
        <v>0</v>
      </c>
      <c r="BH159" s="164">
        <f t="shared" si="22"/>
        <v>0</v>
      </c>
      <c r="BI159" s="164">
        <f t="shared" si="23"/>
        <v>0</v>
      </c>
      <c r="BJ159" s="13" t="s">
        <v>86</v>
      </c>
      <c r="BK159" s="164">
        <f t="shared" si="24"/>
        <v>0</v>
      </c>
      <c r="BL159" s="13" t="s">
        <v>144</v>
      </c>
      <c r="BM159" s="163" t="s">
        <v>555</v>
      </c>
    </row>
    <row r="160" spans="2:65" s="1" customFormat="1" ht="16.5" customHeight="1">
      <c r="B160" s="122"/>
      <c r="C160" s="152" t="s">
        <v>192</v>
      </c>
      <c r="D160" s="152" t="s">
        <v>140</v>
      </c>
      <c r="E160" s="153" t="s">
        <v>304</v>
      </c>
      <c r="F160" s="154" t="s">
        <v>556</v>
      </c>
      <c r="G160" s="155" t="s">
        <v>143</v>
      </c>
      <c r="H160" s="156">
        <v>198.465</v>
      </c>
      <c r="I160" s="157"/>
      <c r="J160" s="158">
        <f t="shared" si="15"/>
        <v>0</v>
      </c>
      <c r="K160" s="159"/>
      <c r="L160" s="28"/>
      <c r="M160" s="160" t="s">
        <v>1</v>
      </c>
      <c r="N160" s="121" t="s">
        <v>41</v>
      </c>
      <c r="P160" s="161">
        <f t="shared" si="16"/>
        <v>0</v>
      </c>
      <c r="Q160" s="161">
        <v>0</v>
      </c>
      <c r="R160" s="161">
        <f t="shared" si="17"/>
        <v>0</v>
      </c>
      <c r="S160" s="161">
        <v>0</v>
      </c>
      <c r="T160" s="162">
        <f t="shared" si="18"/>
        <v>0</v>
      </c>
      <c r="AR160" s="163" t="s">
        <v>144</v>
      </c>
      <c r="AT160" s="163" t="s">
        <v>140</v>
      </c>
      <c r="AU160" s="163" t="s">
        <v>86</v>
      </c>
      <c r="AY160" s="13" t="s">
        <v>138</v>
      </c>
      <c r="BE160" s="164">
        <f t="shared" si="19"/>
        <v>0</v>
      </c>
      <c r="BF160" s="164">
        <f t="shared" si="20"/>
        <v>0</v>
      </c>
      <c r="BG160" s="164">
        <f t="shared" si="21"/>
        <v>0</v>
      </c>
      <c r="BH160" s="164">
        <f t="shared" si="22"/>
        <v>0</v>
      </c>
      <c r="BI160" s="164">
        <f t="shared" si="23"/>
        <v>0</v>
      </c>
      <c r="BJ160" s="13" t="s">
        <v>86</v>
      </c>
      <c r="BK160" s="164">
        <f t="shared" si="24"/>
        <v>0</v>
      </c>
      <c r="BL160" s="13" t="s">
        <v>144</v>
      </c>
      <c r="BM160" s="163" t="s">
        <v>557</v>
      </c>
    </row>
    <row r="161" spans="2:65" s="1" customFormat="1" ht="21.75" customHeight="1">
      <c r="B161" s="122"/>
      <c r="C161" s="152" t="s">
        <v>196</v>
      </c>
      <c r="D161" s="152" t="s">
        <v>140</v>
      </c>
      <c r="E161" s="153" t="s">
        <v>558</v>
      </c>
      <c r="F161" s="154" t="s">
        <v>559</v>
      </c>
      <c r="G161" s="155" t="s">
        <v>155</v>
      </c>
      <c r="H161" s="156">
        <v>29.77</v>
      </c>
      <c r="I161" s="157"/>
      <c r="J161" s="158">
        <f t="shared" si="15"/>
        <v>0</v>
      </c>
      <c r="K161" s="159"/>
      <c r="L161" s="28"/>
      <c r="M161" s="160" t="s">
        <v>1</v>
      </c>
      <c r="N161" s="121" t="s">
        <v>41</v>
      </c>
      <c r="P161" s="161">
        <f t="shared" si="16"/>
        <v>0</v>
      </c>
      <c r="Q161" s="161">
        <v>0</v>
      </c>
      <c r="R161" s="161">
        <f t="shared" si="17"/>
        <v>0</v>
      </c>
      <c r="S161" s="161">
        <v>1.6</v>
      </c>
      <c r="T161" s="162">
        <f t="shared" si="18"/>
        <v>47.632000000000005</v>
      </c>
      <c r="AR161" s="163" t="s">
        <v>144</v>
      </c>
      <c r="AT161" s="163" t="s">
        <v>140</v>
      </c>
      <c r="AU161" s="163" t="s">
        <v>86</v>
      </c>
      <c r="AY161" s="13" t="s">
        <v>138</v>
      </c>
      <c r="BE161" s="164">
        <f t="shared" si="19"/>
        <v>0</v>
      </c>
      <c r="BF161" s="164">
        <f t="shared" si="20"/>
        <v>0</v>
      </c>
      <c r="BG161" s="164">
        <f t="shared" si="21"/>
        <v>0</v>
      </c>
      <c r="BH161" s="164">
        <f t="shared" si="22"/>
        <v>0</v>
      </c>
      <c r="BI161" s="164">
        <f t="shared" si="23"/>
        <v>0</v>
      </c>
      <c r="BJ161" s="13" t="s">
        <v>86</v>
      </c>
      <c r="BK161" s="164">
        <f t="shared" si="24"/>
        <v>0</v>
      </c>
      <c r="BL161" s="13" t="s">
        <v>144</v>
      </c>
      <c r="BM161" s="163" t="s">
        <v>560</v>
      </c>
    </row>
    <row r="162" spans="2:65" s="1" customFormat="1" ht="16.5" customHeight="1">
      <c r="B162" s="122"/>
      <c r="C162" s="152" t="s">
        <v>200</v>
      </c>
      <c r="D162" s="152" t="s">
        <v>140</v>
      </c>
      <c r="E162" s="153" t="s">
        <v>320</v>
      </c>
      <c r="F162" s="154" t="s">
        <v>321</v>
      </c>
      <c r="G162" s="155" t="s">
        <v>176</v>
      </c>
      <c r="H162" s="156">
        <v>101.967</v>
      </c>
      <c r="I162" s="157"/>
      <c r="J162" s="158">
        <f t="shared" si="15"/>
        <v>0</v>
      </c>
      <c r="K162" s="159"/>
      <c r="L162" s="28"/>
      <c r="M162" s="160" t="s">
        <v>1</v>
      </c>
      <c r="N162" s="121" t="s">
        <v>41</v>
      </c>
      <c r="P162" s="161">
        <f t="shared" si="16"/>
        <v>0</v>
      </c>
      <c r="Q162" s="161">
        <v>0</v>
      </c>
      <c r="R162" s="161">
        <f t="shared" si="17"/>
        <v>0</v>
      </c>
      <c r="S162" s="161">
        <v>0</v>
      </c>
      <c r="T162" s="162">
        <f t="shared" si="18"/>
        <v>0</v>
      </c>
      <c r="AR162" s="163" t="s">
        <v>144</v>
      </c>
      <c r="AT162" s="163" t="s">
        <v>140</v>
      </c>
      <c r="AU162" s="163" t="s">
        <v>86</v>
      </c>
      <c r="AY162" s="13" t="s">
        <v>138</v>
      </c>
      <c r="BE162" s="164">
        <f t="shared" si="19"/>
        <v>0</v>
      </c>
      <c r="BF162" s="164">
        <f t="shared" si="20"/>
        <v>0</v>
      </c>
      <c r="BG162" s="164">
        <f t="shared" si="21"/>
        <v>0</v>
      </c>
      <c r="BH162" s="164">
        <f t="shared" si="22"/>
        <v>0</v>
      </c>
      <c r="BI162" s="164">
        <f t="shared" si="23"/>
        <v>0</v>
      </c>
      <c r="BJ162" s="13" t="s">
        <v>86</v>
      </c>
      <c r="BK162" s="164">
        <f t="shared" si="24"/>
        <v>0</v>
      </c>
      <c r="BL162" s="13" t="s">
        <v>144</v>
      </c>
      <c r="BM162" s="163" t="s">
        <v>561</v>
      </c>
    </row>
    <row r="163" spans="2:65" s="1" customFormat="1" ht="16.5" customHeight="1">
      <c r="B163" s="122"/>
      <c r="C163" s="152" t="s">
        <v>204</v>
      </c>
      <c r="D163" s="152" t="s">
        <v>140</v>
      </c>
      <c r="E163" s="153" t="s">
        <v>324</v>
      </c>
      <c r="F163" s="154" t="s">
        <v>325</v>
      </c>
      <c r="G163" s="155" t="s">
        <v>176</v>
      </c>
      <c r="H163" s="156">
        <v>917.70299999999997</v>
      </c>
      <c r="I163" s="157"/>
      <c r="J163" s="158">
        <f t="shared" si="15"/>
        <v>0</v>
      </c>
      <c r="K163" s="159"/>
      <c r="L163" s="28"/>
      <c r="M163" s="160" t="s">
        <v>1</v>
      </c>
      <c r="N163" s="121" t="s">
        <v>41</v>
      </c>
      <c r="P163" s="161">
        <f t="shared" si="16"/>
        <v>0</v>
      </c>
      <c r="Q163" s="161">
        <v>0</v>
      </c>
      <c r="R163" s="161">
        <f t="shared" si="17"/>
        <v>0</v>
      </c>
      <c r="S163" s="161">
        <v>0</v>
      </c>
      <c r="T163" s="162">
        <f t="shared" si="18"/>
        <v>0</v>
      </c>
      <c r="AR163" s="163" t="s">
        <v>144</v>
      </c>
      <c r="AT163" s="163" t="s">
        <v>140</v>
      </c>
      <c r="AU163" s="163" t="s">
        <v>86</v>
      </c>
      <c r="AY163" s="13" t="s">
        <v>138</v>
      </c>
      <c r="BE163" s="164">
        <f t="shared" si="19"/>
        <v>0</v>
      </c>
      <c r="BF163" s="164">
        <f t="shared" si="20"/>
        <v>0</v>
      </c>
      <c r="BG163" s="164">
        <f t="shared" si="21"/>
        <v>0</v>
      </c>
      <c r="BH163" s="164">
        <f t="shared" si="22"/>
        <v>0</v>
      </c>
      <c r="BI163" s="164">
        <f t="shared" si="23"/>
        <v>0</v>
      </c>
      <c r="BJ163" s="13" t="s">
        <v>86</v>
      </c>
      <c r="BK163" s="164">
        <f t="shared" si="24"/>
        <v>0</v>
      </c>
      <c r="BL163" s="13" t="s">
        <v>144</v>
      </c>
      <c r="BM163" s="163" t="s">
        <v>562</v>
      </c>
    </row>
    <row r="164" spans="2:65" s="1" customFormat="1" ht="16.5" customHeight="1">
      <c r="B164" s="122"/>
      <c r="C164" s="152" t="s">
        <v>208</v>
      </c>
      <c r="D164" s="152" t="s">
        <v>140</v>
      </c>
      <c r="E164" s="153" t="s">
        <v>328</v>
      </c>
      <c r="F164" s="154" t="s">
        <v>329</v>
      </c>
      <c r="G164" s="155" t="s">
        <v>176</v>
      </c>
      <c r="H164" s="156">
        <v>101.967</v>
      </c>
      <c r="I164" s="157"/>
      <c r="J164" s="158">
        <f t="shared" si="15"/>
        <v>0</v>
      </c>
      <c r="K164" s="159"/>
      <c r="L164" s="28"/>
      <c r="M164" s="160" t="s">
        <v>1</v>
      </c>
      <c r="N164" s="121" t="s">
        <v>41</v>
      </c>
      <c r="P164" s="161">
        <f t="shared" si="16"/>
        <v>0</v>
      </c>
      <c r="Q164" s="161">
        <v>0</v>
      </c>
      <c r="R164" s="161">
        <f t="shared" si="17"/>
        <v>0</v>
      </c>
      <c r="S164" s="161">
        <v>0</v>
      </c>
      <c r="T164" s="162">
        <f t="shared" si="18"/>
        <v>0</v>
      </c>
      <c r="AR164" s="163" t="s">
        <v>144</v>
      </c>
      <c r="AT164" s="163" t="s">
        <v>140</v>
      </c>
      <c r="AU164" s="163" t="s">
        <v>86</v>
      </c>
      <c r="AY164" s="13" t="s">
        <v>138</v>
      </c>
      <c r="BE164" s="164">
        <f t="shared" si="19"/>
        <v>0</v>
      </c>
      <c r="BF164" s="164">
        <f t="shared" si="20"/>
        <v>0</v>
      </c>
      <c r="BG164" s="164">
        <f t="shared" si="21"/>
        <v>0</v>
      </c>
      <c r="BH164" s="164">
        <f t="shared" si="22"/>
        <v>0</v>
      </c>
      <c r="BI164" s="164">
        <f t="shared" si="23"/>
        <v>0</v>
      </c>
      <c r="BJ164" s="13" t="s">
        <v>86</v>
      </c>
      <c r="BK164" s="164">
        <f t="shared" si="24"/>
        <v>0</v>
      </c>
      <c r="BL164" s="13" t="s">
        <v>144</v>
      </c>
      <c r="BM164" s="163" t="s">
        <v>563</v>
      </c>
    </row>
    <row r="165" spans="2:65" s="1" customFormat="1" ht="16.5" customHeight="1">
      <c r="B165" s="122"/>
      <c r="C165" s="152" t="s">
        <v>212</v>
      </c>
      <c r="D165" s="152" t="s">
        <v>140</v>
      </c>
      <c r="E165" s="153" t="s">
        <v>332</v>
      </c>
      <c r="F165" s="154" t="s">
        <v>333</v>
      </c>
      <c r="G165" s="155" t="s">
        <v>176</v>
      </c>
      <c r="H165" s="156">
        <v>101.967</v>
      </c>
      <c r="I165" s="157"/>
      <c r="J165" s="158">
        <f t="shared" si="15"/>
        <v>0</v>
      </c>
      <c r="K165" s="159"/>
      <c r="L165" s="28"/>
      <c r="M165" s="160" t="s">
        <v>1</v>
      </c>
      <c r="N165" s="121" t="s">
        <v>41</v>
      </c>
      <c r="P165" s="161">
        <f t="shared" si="16"/>
        <v>0</v>
      </c>
      <c r="Q165" s="161">
        <v>0</v>
      </c>
      <c r="R165" s="161">
        <f t="shared" si="17"/>
        <v>0</v>
      </c>
      <c r="S165" s="161">
        <v>0</v>
      </c>
      <c r="T165" s="162">
        <f t="shared" si="18"/>
        <v>0</v>
      </c>
      <c r="AR165" s="163" t="s">
        <v>144</v>
      </c>
      <c r="AT165" s="163" t="s">
        <v>140</v>
      </c>
      <c r="AU165" s="163" t="s">
        <v>86</v>
      </c>
      <c r="AY165" s="13" t="s">
        <v>138</v>
      </c>
      <c r="BE165" s="164">
        <f t="shared" si="19"/>
        <v>0</v>
      </c>
      <c r="BF165" s="164">
        <f t="shared" si="20"/>
        <v>0</v>
      </c>
      <c r="BG165" s="164">
        <f t="shared" si="21"/>
        <v>0</v>
      </c>
      <c r="BH165" s="164">
        <f t="shared" si="22"/>
        <v>0</v>
      </c>
      <c r="BI165" s="164">
        <f t="shared" si="23"/>
        <v>0</v>
      </c>
      <c r="BJ165" s="13" t="s">
        <v>86</v>
      </c>
      <c r="BK165" s="164">
        <f t="shared" si="24"/>
        <v>0</v>
      </c>
      <c r="BL165" s="13" t="s">
        <v>144</v>
      </c>
      <c r="BM165" s="163" t="s">
        <v>564</v>
      </c>
    </row>
    <row r="166" spans="2:65" s="11" customFormat="1" ht="22.9" customHeight="1">
      <c r="B166" s="140"/>
      <c r="D166" s="141" t="s">
        <v>74</v>
      </c>
      <c r="E166" s="150" t="s">
        <v>491</v>
      </c>
      <c r="F166" s="150" t="s">
        <v>492</v>
      </c>
      <c r="I166" s="143"/>
      <c r="J166" s="151">
        <f>BK166</f>
        <v>0</v>
      </c>
      <c r="L166" s="140"/>
      <c r="M166" s="145"/>
      <c r="P166" s="146">
        <f>P167</f>
        <v>0</v>
      </c>
      <c r="R166" s="146">
        <f>R167</f>
        <v>0</v>
      </c>
      <c r="T166" s="147">
        <f>T167</f>
        <v>0</v>
      </c>
      <c r="AR166" s="141" t="s">
        <v>81</v>
      </c>
      <c r="AT166" s="148" t="s">
        <v>74</v>
      </c>
      <c r="AU166" s="148" t="s">
        <v>81</v>
      </c>
      <c r="AY166" s="141" t="s">
        <v>138</v>
      </c>
      <c r="BK166" s="149">
        <f>BK167</f>
        <v>0</v>
      </c>
    </row>
    <row r="167" spans="2:65" s="1" customFormat="1" ht="16.5" customHeight="1">
      <c r="B167" s="122"/>
      <c r="C167" s="152" t="s">
        <v>216</v>
      </c>
      <c r="D167" s="152" t="s">
        <v>140</v>
      </c>
      <c r="E167" s="153" t="s">
        <v>565</v>
      </c>
      <c r="F167" s="154" t="s">
        <v>566</v>
      </c>
      <c r="G167" s="155" t="s">
        <v>176</v>
      </c>
      <c r="H167" s="156">
        <v>109.571</v>
      </c>
      <c r="I167" s="157"/>
      <c r="J167" s="158">
        <f>ROUND(I167*H167,2)</f>
        <v>0</v>
      </c>
      <c r="K167" s="159"/>
      <c r="L167" s="28"/>
      <c r="M167" s="160" t="s">
        <v>1</v>
      </c>
      <c r="N167" s="121" t="s">
        <v>41</v>
      </c>
      <c r="P167" s="161">
        <f>O167*H167</f>
        <v>0</v>
      </c>
      <c r="Q167" s="161">
        <v>0</v>
      </c>
      <c r="R167" s="161">
        <f>Q167*H167</f>
        <v>0</v>
      </c>
      <c r="S167" s="161">
        <v>0</v>
      </c>
      <c r="T167" s="162">
        <f>S167*H167</f>
        <v>0</v>
      </c>
      <c r="AR167" s="163" t="s">
        <v>144</v>
      </c>
      <c r="AT167" s="163" t="s">
        <v>140</v>
      </c>
      <c r="AU167" s="163" t="s">
        <v>86</v>
      </c>
      <c r="AY167" s="13" t="s">
        <v>138</v>
      </c>
      <c r="BE167" s="164">
        <f>IF(N167="základná",J167,0)</f>
        <v>0</v>
      </c>
      <c r="BF167" s="164">
        <f>IF(N167="znížená",J167,0)</f>
        <v>0</v>
      </c>
      <c r="BG167" s="164">
        <f>IF(N167="zákl. prenesená",J167,0)</f>
        <v>0</v>
      </c>
      <c r="BH167" s="164">
        <f>IF(N167="zníž. prenesená",J167,0)</f>
        <v>0</v>
      </c>
      <c r="BI167" s="164">
        <f>IF(N167="nulová",J167,0)</f>
        <v>0</v>
      </c>
      <c r="BJ167" s="13" t="s">
        <v>86</v>
      </c>
      <c r="BK167" s="164">
        <f>ROUND(I167*H167,2)</f>
        <v>0</v>
      </c>
      <c r="BL167" s="13" t="s">
        <v>144</v>
      </c>
      <c r="BM167" s="163" t="s">
        <v>567</v>
      </c>
    </row>
    <row r="168" spans="2:65" s="11" customFormat="1" ht="25.9" customHeight="1">
      <c r="B168" s="140"/>
      <c r="D168" s="141" t="s">
        <v>74</v>
      </c>
      <c r="E168" s="142" t="s">
        <v>335</v>
      </c>
      <c r="F168" s="142" t="s">
        <v>336</v>
      </c>
      <c r="I168" s="143"/>
      <c r="J168" s="144">
        <f>BK168</f>
        <v>0</v>
      </c>
      <c r="L168" s="140"/>
      <c r="M168" s="145"/>
      <c r="P168" s="146">
        <f>P169+P175</f>
        <v>0</v>
      </c>
      <c r="R168" s="146">
        <f>R169+R175</f>
        <v>2.2143397</v>
      </c>
      <c r="T168" s="147">
        <f>T169+T175</f>
        <v>0</v>
      </c>
      <c r="AR168" s="141" t="s">
        <v>86</v>
      </c>
      <c r="AT168" s="148" t="s">
        <v>74</v>
      </c>
      <c r="AU168" s="148" t="s">
        <v>75</v>
      </c>
      <c r="AY168" s="141" t="s">
        <v>138</v>
      </c>
      <c r="BK168" s="149">
        <f>BK169+BK175</f>
        <v>0</v>
      </c>
    </row>
    <row r="169" spans="2:65" s="11" customFormat="1" ht="22.9" customHeight="1">
      <c r="B169" s="140"/>
      <c r="D169" s="141" t="s">
        <v>74</v>
      </c>
      <c r="E169" s="150" t="s">
        <v>337</v>
      </c>
      <c r="F169" s="150" t="s">
        <v>338</v>
      </c>
      <c r="I169" s="143"/>
      <c r="J169" s="151">
        <f>BK169</f>
        <v>0</v>
      </c>
      <c r="L169" s="140"/>
      <c r="M169" s="145"/>
      <c r="P169" s="146">
        <f>SUM(P170:P174)</f>
        <v>0</v>
      </c>
      <c r="R169" s="146">
        <f>SUM(R170:R174)</f>
        <v>2.2143397</v>
      </c>
      <c r="T169" s="147">
        <f>SUM(T170:T174)</f>
        <v>0</v>
      </c>
      <c r="AR169" s="141" t="s">
        <v>86</v>
      </c>
      <c r="AT169" s="148" t="s">
        <v>74</v>
      </c>
      <c r="AU169" s="148" t="s">
        <v>81</v>
      </c>
      <c r="AY169" s="141" t="s">
        <v>138</v>
      </c>
      <c r="BK169" s="149">
        <f>SUM(BK170:BK174)</f>
        <v>0</v>
      </c>
    </row>
    <row r="170" spans="2:65" s="1" customFormat="1" ht="16.5" customHeight="1">
      <c r="B170" s="122"/>
      <c r="C170" s="152" t="s">
        <v>7</v>
      </c>
      <c r="D170" s="152" t="s">
        <v>140</v>
      </c>
      <c r="E170" s="153" t="s">
        <v>568</v>
      </c>
      <c r="F170" s="154" t="s">
        <v>569</v>
      </c>
      <c r="G170" s="155" t="s">
        <v>143</v>
      </c>
      <c r="H170" s="156">
        <v>198.465</v>
      </c>
      <c r="I170" s="157"/>
      <c r="J170" s="158">
        <f>ROUND(I170*H170,2)</f>
        <v>0</v>
      </c>
      <c r="K170" s="159"/>
      <c r="L170" s="28"/>
      <c r="M170" s="160" t="s">
        <v>1</v>
      </c>
      <c r="N170" s="121" t="s">
        <v>41</v>
      </c>
      <c r="P170" s="161">
        <f>O170*H170</f>
        <v>0</v>
      </c>
      <c r="Q170" s="161">
        <v>0</v>
      </c>
      <c r="R170" s="161">
        <f>Q170*H170</f>
        <v>0</v>
      </c>
      <c r="S170" s="161">
        <v>0</v>
      </c>
      <c r="T170" s="162">
        <f>S170*H170</f>
        <v>0</v>
      </c>
      <c r="AR170" s="163" t="s">
        <v>204</v>
      </c>
      <c r="AT170" s="163" t="s">
        <v>140</v>
      </c>
      <c r="AU170" s="163" t="s">
        <v>86</v>
      </c>
      <c r="AY170" s="13" t="s">
        <v>138</v>
      </c>
      <c r="BE170" s="164">
        <f>IF(N170="základná",J170,0)</f>
        <v>0</v>
      </c>
      <c r="BF170" s="164">
        <f>IF(N170="znížená",J170,0)</f>
        <v>0</v>
      </c>
      <c r="BG170" s="164">
        <f>IF(N170="zákl. prenesená",J170,0)</f>
        <v>0</v>
      </c>
      <c r="BH170" s="164">
        <f>IF(N170="zníž. prenesená",J170,0)</f>
        <v>0</v>
      </c>
      <c r="BI170" s="164">
        <f>IF(N170="nulová",J170,0)</f>
        <v>0</v>
      </c>
      <c r="BJ170" s="13" t="s">
        <v>86</v>
      </c>
      <c r="BK170" s="164">
        <f>ROUND(I170*H170,2)</f>
        <v>0</v>
      </c>
      <c r="BL170" s="13" t="s">
        <v>204</v>
      </c>
      <c r="BM170" s="163" t="s">
        <v>570</v>
      </c>
    </row>
    <row r="171" spans="2:65" s="1" customFormat="1" ht="16.5" customHeight="1">
      <c r="B171" s="122"/>
      <c r="C171" s="165" t="s">
        <v>223</v>
      </c>
      <c r="D171" s="165" t="s">
        <v>183</v>
      </c>
      <c r="E171" s="166" t="s">
        <v>571</v>
      </c>
      <c r="F171" s="167" t="s">
        <v>572</v>
      </c>
      <c r="G171" s="168" t="s">
        <v>176</v>
      </c>
      <c r="H171" s="169">
        <v>0.06</v>
      </c>
      <c r="I171" s="170"/>
      <c r="J171" s="171">
        <f>ROUND(I171*H171,2)</f>
        <v>0</v>
      </c>
      <c r="K171" s="172"/>
      <c r="L171" s="173"/>
      <c r="M171" s="174" t="s">
        <v>1</v>
      </c>
      <c r="N171" s="175" t="s">
        <v>41</v>
      </c>
      <c r="P171" s="161">
        <f>O171*H171</f>
        <v>0</v>
      </c>
      <c r="Q171" s="161">
        <v>1</v>
      </c>
      <c r="R171" s="161">
        <f>Q171*H171</f>
        <v>0.06</v>
      </c>
      <c r="S171" s="161">
        <v>0</v>
      </c>
      <c r="T171" s="162">
        <f>S171*H171</f>
        <v>0</v>
      </c>
      <c r="AR171" s="163" t="s">
        <v>269</v>
      </c>
      <c r="AT171" s="163" t="s">
        <v>183</v>
      </c>
      <c r="AU171" s="163" t="s">
        <v>86</v>
      </c>
      <c r="AY171" s="13" t="s">
        <v>138</v>
      </c>
      <c r="BE171" s="164">
        <f>IF(N171="základná",J171,0)</f>
        <v>0</v>
      </c>
      <c r="BF171" s="164">
        <f>IF(N171="znížená",J171,0)</f>
        <v>0</v>
      </c>
      <c r="BG171" s="164">
        <f>IF(N171="zákl. prenesená",J171,0)</f>
        <v>0</v>
      </c>
      <c r="BH171" s="164">
        <f>IF(N171="zníž. prenesená",J171,0)</f>
        <v>0</v>
      </c>
      <c r="BI171" s="164">
        <f>IF(N171="nulová",J171,0)</f>
        <v>0</v>
      </c>
      <c r="BJ171" s="13" t="s">
        <v>86</v>
      </c>
      <c r="BK171" s="164">
        <f>ROUND(I171*H171,2)</f>
        <v>0</v>
      </c>
      <c r="BL171" s="13" t="s">
        <v>204</v>
      </c>
      <c r="BM171" s="163" t="s">
        <v>573</v>
      </c>
    </row>
    <row r="172" spans="2:65" s="1" customFormat="1" ht="16.5" customHeight="1">
      <c r="B172" s="122"/>
      <c r="C172" s="152" t="s">
        <v>227</v>
      </c>
      <c r="D172" s="152" t="s">
        <v>140</v>
      </c>
      <c r="E172" s="153" t="s">
        <v>574</v>
      </c>
      <c r="F172" s="154" t="s">
        <v>575</v>
      </c>
      <c r="G172" s="155" t="s">
        <v>143</v>
      </c>
      <c r="H172" s="156">
        <v>396.93</v>
      </c>
      <c r="I172" s="157"/>
      <c r="J172" s="158">
        <f>ROUND(I172*H172,2)</f>
        <v>0</v>
      </c>
      <c r="K172" s="159"/>
      <c r="L172" s="28"/>
      <c r="M172" s="160" t="s">
        <v>1</v>
      </c>
      <c r="N172" s="121" t="s">
        <v>41</v>
      </c>
      <c r="P172" s="161">
        <f>O172*H172</f>
        <v>0</v>
      </c>
      <c r="Q172" s="161">
        <v>5.4000000000000001E-4</v>
      </c>
      <c r="R172" s="161">
        <f>Q172*H172</f>
        <v>0.21434220000000001</v>
      </c>
      <c r="S172" s="161">
        <v>0</v>
      </c>
      <c r="T172" s="162">
        <f>S172*H172</f>
        <v>0</v>
      </c>
      <c r="AR172" s="163" t="s">
        <v>204</v>
      </c>
      <c r="AT172" s="163" t="s">
        <v>140</v>
      </c>
      <c r="AU172" s="163" t="s">
        <v>86</v>
      </c>
      <c r="AY172" s="13" t="s">
        <v>138</v>
      </c>
      <c r="BE172" s="164">
        <f>IF(N172="základná",J172,0)</f>
        <v>0</v>
      </c>
      <c r="BF172" s="164">
        <f>IF(N172="znížená",J172,0)</f>
        <v>0</v>
      </c>
      <c r="BG172" s="164">
        <f>IF(N172="zákl. prenesená",J172,0)</f>
        <v>0</v>
      </c>
      <c r="BH172" s="164">
        <f>IF(N172="zníž. prenesená",J172,0)</f>
        <v>0</v>
      </c>
      <c r="BI172" s="164">
        <f>IF(N172="nulová",J172,0)</f>
        <v>0</v>
      </c>
      <c r="BJ172" s="13" t="s">
        <v>86</v>
      </c>
      <c r="BK172" s="164">
        <f>ROUND(I172*H172,2)</f>
        <v>0</v>
      </c>
      <c r="BL172" s="13" t="s">
        <v>204</v>
      </c>
      <c r="BM172" s="163" t="s">
        <v>576</v>
      </c>
    </row>
    <row r="173" spans="2:65" s="1" customFormat="1" ht="16.5" customHeight="1">
      <c r="B173" s="122"/>
      <c r="C173" s="165" t="s">
        <v>231</v>
      </c>
      <c r="D173" s="165" t="s">
        <v>183</v>
      </c>
      <c r="E173" s="166" t="s">
        <v>577</v>
      </c>
      <c r="F173" s="241" t="s">
        <v>590</v>
      </c>
      <c r="G173" s="168" t="s">
        <v>143</v>
      </c>
      <c r="H173" s="169">
        <v>456.47</v>
      </c>
      <c r="I173" s="170"/>
      <c r="J173" s="171">
        <f>ROUND(I173*H173,2)</f>
        <v>0</v>
      </c>
      <c r="K173" s="172"/>
      <c r="L173" s="173"/>
      <c r="M173" s="174" t="s">
        <v>1</v>
      </c>
      <c r="N173" s="175" t="s">
        <v>41</v>
      </c>
      <c r="P173" s="161">
        <f>O173*H173</f>
        <v>0</v>
      </c>
      <c r="Q173" s="161">
        <v>4.2500000000000003E-3</v>
      </c>
      <c r="R173" s="161">
        <f>Q173*H173</f>
        <v>1.9399975000000003</v>
      </c>
      <c r="S173" s="161">
        <v>0</v>
      </c>
      <c r="T173" s="162">
        <f>S173*H173</f>
        <v>0</v>
      </c>
      <c r="AR173" s="163" t="s">
        <v>269</v>
      </c>
      <c r="AT173" s="163" t="s">
        <v>183</v>
      </c>
      <c r="AU173" s="163" t="s">
        <v>86</v>
      </c>
      <c r="AY173" s="13" t="s">
        <v>138</v>
      </c>
      <c r="BE173" s="164">
        <f>IF(N173="základná",J173,0)</f>
        <v>0</v>
      </c>
      <c r="BF173" s="164">
        <f>IF(N173="znížená",J173,0)</f>
        <v>0</v>
      </c>
      <c r="BG173" s="164">
        <f>IF(N173="zákl. prenesená",J173,0)</f>
        <v>0</v>
      </c>
      <c r="BH173" s="164">
        <f>IF(N173="zníž. prenesená",J173,0)</f>
        <v>0</v>
      </c>
      <c r="BI173" s="164">
        <f>IF(N173="nulová",J173,0)</f>
        <v>0</v>
      </c>
      <c r="BJ173" s="13" t="s">
        <v>86</v>
      </c>
      <c r="BK173" s="164">
        <f>ROUND(I173*H173,2)</f>
        <v>0</v>
      </c>
      <c r="BL173" s="13" t="s">
        <v>204</v>
      </c>
      <c r="BM173" s="163" t="s">
        <v>578</v>
      </c>
    </row>
    <row r="174" spans="2:65" s="1" customFormat="1" ht="16.5" customHeight="1">
      <c r="B174" s="122"/>
      <c r="C174" s="152" t="s">
        <v>236</v>
      </c>
      <c r="D174" s="152" t="s">
        <v>140</v>
      </c>
      <c r="E174" s="153" t="s">
        <v>579</v>
      </c>
      <c r="F174" s="154" t="s">
        <v>380</v>
      </c>
      <c r="G174" s="155" t="s">
        <v>381</v>
      </c>
      <c r="H174" s="176">
        <v>45</v>
      </c>
      <c r="I174" s="157"/>
      <c r="J174" s="158">
        <f>ROUND(I174*H174,2)</f>
        <v>0</v>
      </c>
      <c r="K174" s="159"/>
      <c r="L174" s="28"/>
      <c r="M174" s="160"/>
      <c r="N174" s="121"/>
      <c r="P174" s="161"/>
      <c r="Q174" s="161"/>
      <c r="R174" s="161"/>
      <c r="S174" s="161"/>
      <c r="T174" s="162"/>
      <c r="Y174" s="188"/>
      <c r="AR174" s="163" t="s">
        <v>204</v>
      </c>
      <c r="AT174" s="163" t="s">
        <v>140</v>
      </c>
      <c r="AU174" s="163" t="s">
        <v>86</v>
      </c>
      <c r="AY174" s="13" t="s">
        <v>138</v>
      </c>
      <c r="BE174" s="164">
        <f>IF(N174="základná",J174,0)</f>
        <v>0</v>
      </c>
      <c r="BF174" s="164">
        <f>IF(N174="znížená",J174,0)</f>
        <v>0</v>
      </c>
      <c r="BG174" s="164">
        <f>IF(N174="zákl. prenesená",J174,0)</f>
        <v>0</v>
      </c>
      <c r="BH174" s="164">
        <f>IF(N174="zníž. prenesená",J174,0)</f>
        <v>0</v>
      </c>
      <c r="BI174" s="164">
        <f>IF(N174="nulová",J174,0)</f>
        <v>0</v>
      </c>
      <c r="BJ174" s="13" t="s">
        <v>86</v>
      </c>
      <c r="BK174" s="164">
        <f>ROUND(I174*H174,2)</f>
        <v>0</v>
      </c>
      <c r="BL174" s="13" t="s">
        <v>204</v>
      </c>
      <c r="BM174" s="163" t="s">
        <v>580</v>
      </c>
    </row>
    <row r="175" spans="2:65" s="11" customFormat="1" ht="22.9" customHeight="1">
      <c r="B175" s="140"/>
      <c r="D175" s="141" t="s">
        <v>74</v>
      </c>
      <c r="E175" s="150" t="s">
        <v>496</v>
      </c>
      <c r="F175" s="150" t="s">
        <v>581</v>
      </c>
      <c r="I175" s="143"/>
      <c r="J175" s="151">
        <f>BK175</f>
        <v>0</v>
      </c>
      <c r="L175" s="140"/>
      <c r="M175" s="145"/>
      <c r="P175" s="146"/>
      <c r="R175" s="146"/>
      <c r="T175" s="147"/>
      <c r="AR175" s="141" t="s">
        <v>86</v>
      </c>
      <c r="AT175" s="148" t="s">
        <v>74</v>
      </c>
      <c r="AU175" s="148" t="s">
        <v>81</v>
      </c>
      <c r="AY175" s="141" t="s">
        <v>138</v>
      </c>
      <c r="BK175" s="149">
        <f>BK176</f>
        <v>0</v>
      </c>
    </row>
    <row r="176" spans="2:65" s="1" customFormat="1" ht="16.5" customHeight="1">
      <c r="B176" s="122"/>
      <c r="C176" s="152" t="s">
        <v>240</v>
      </c>
      <c r="D176" s="152" t="s">
        <v>140</v>
      </c>
      <c r="E176" s="153" t="s">
        <v>582</v>
      </c>
      <c r="F176" s="154" t="s">
        <v>583</v>
      </c>
      <c r="G176" s="155" t="s">
        <v>143</v>
      </c>
      <c r="H176" s="156">
        <v>442.72899999999998</v>
      </c>
      <c r="I176" s="157"/>
      <c r="J176" s="158">
        <f>ROUND(I176*H176,2)</f>
        <v>0</v>
      </c>
      <c r="K176" s="159"/>
      <c r="L176" s="28"/>
      <c r="M176" s="177"/>
      <c r="N176" s="178"/>
      <c r="O176" s="179"/>
      <c r="P176" s="180"/>
      <c r="Q176" s="180"/>
      <c r="R176" s="180"/>
      <c r="S176" s="180"/>
      <c r="T176" s="181"/>
      <c r="AR176" s="163" t="s">
        <v>204</v>
      </c>
      <c r="AT176" s="163" t="s">
        <v>140</v>
      </c>
      <c r="AU176" s="163" t="s">
        <v>86</v>
      </c>
      <c r="AY176" s="13" t="s">
        <v>138</v>
      </c>
      <c r="BE176" s="164">
        <f>IF(N176="základná",J176,0)</f>
        <v>0</v>
      </c>
      <c r="BF176" s="164">
        <f>IF(N176="znížená",J176,0)</f>
        <v>0</v>
      </c>
      <c r="BG176" s="164">
        <f>IF(N176="zákl. prenesená",J176,0)</f>
        <v>0</v>
      </c>
      <c r="BH176" s="164">
        <f>IF(N176="zníž. prenesená",J176,0)</f>
        <v>0</v>
      </c>
      <c r="BI176" s="164">
        <f>IF(N176="nulová",J176,0)</f>
        <v>0</v>
      </c>
      <c r="BJ176" s="13" t="s">
        <v>86</v>
      </c>
      <c r="BK176" s="164">
        <f>ROUND(I176*H176,2)</f>
        <v>0</v>
      </c>
      <c r="BL176" s="13" t="s">
        <v>204</v>
      </c>
      <c r="BM176" s="163" t="s">
        <v>584</v>
      </c>
    </row>
    <row r="177" spans="2:12" s="1" customFormat="1" ht="6.95" customHeight="1"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28"/>
    </row>
  </sheetData>
  <autoFilter ref="C139:K176" xr:uid="{00000000-0009-0000-0000-000003000000}"/>
  <mergeCells count="17">
    <mergeCell ref="E132:H132"/>
    <mergeCell ref="E130:H130"/>
    <mergeCell ref="L2:V2"/>
    <mergeCell ref="D114:F114"/>
    <mergeCell ref="D115:F115"/>
    <mergeCell ref="D116:F116"/>
    <mergeCell ref="E128:H128"/>
    <mergeCell ref="E85:H85"/>
    <mergeCell ref="E87:H87"/>
    <mergeCell ref="E89:H89"/>
    <mergeCell ref="D112:F112"/>
    <mergeCell ref="D113:F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D50F62622C02246BDC583ED2223FE18" ma:contentTypeVersion="20" ma:contentTypeDescription="Umožňuje vytvoriť nový dokument." ma:contentTypeScope="" ma:versionID="4395548af893188473b19282b7769a40">
  <xsd:schema xmlns:xsd="http://www.w3.org/2001/XMLSchema" xmlns:xs="http://www.w3.org/2001/XMLSchema" xmlns:p="http://schemas.microsoft.com/office/2006/metadata/properties" xmlns:ns2="5f926064-a17e-410a-9ad1-35aa2bbd85b9" xmlns:ns3="285d2c9b-062d-46e8-8ee7-df0d4b5b1d5f" targetNamespace="http://schemas.microsoft.com/office/2006/metadata/properties" ma:root="true" ma:fieldsID="197785f6a80ab6ab22ab15c62f72699d" ns2:_="" ns3:_="">
    <xsd:import namespace="5f926064-a17e-410a-9ad1-35aa2bbd85b9"/>
    <xsd:import namespace="285d2c9b-062d-46e8-8ee7-df0d4b5b1d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926064-a17e-410a-9ad1-35aa2bbd85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a" ma:readOnly="false" ma:fieldId="{5cf76f15-5ced-4ddc-b409-7134ff3c332f}" ma:taxonomyMulti="true" ma:sspId="fd617f2e-17d7-4761-8b3a-e3151ce4d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5d2c9b-062d-46e8-8ee7-df0d4b5b1d5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2d1ab47-dcb2-4294-be82-912bfe4b1943}" ma:internalName="TaxCatchAll" ma:showField="CatchAllData" ma:web="285d2c9b-062d-46e8-8ee7-df0d4b5b1d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f926064-a17e-410a-9ad1-35aa2bbd85b9">
      <Terms xmlns="http://schemas.microsoft.com/office/infopath/2007/PartnerControls"/>
    </lcf76f155ced4ddcb4097134ff3c332f>
    <TaxCatchAll xmlns="285d2c9b-062d-46e8-8ee7-df0d4b5b1d5f" xsi:nil="true"/>
  </documentManagement>
</p:properties>
</file>

<file path=customXml/itemProps1.xml><?xml version="1.0" encoding="utf-8"?>
<ds:datastoreItem xmlns:ds="http://schemas.openxmlformats.org/officeDocument/2006/customXml" ds:itemID="{11725BD3-98AF-4EA3-9984-E515D287598A}"/>
</file>

<file path=customXml/itemProps2.xml><?xml version="1.0" encoding="utf-8"?>
<ds:datastoreItem xmlns:ds="http://schemas.openxmlformats.org/officeDocument/2006/customXml" ds:itemID="{FEA68D6B-C952-4AE0-93BA-AA644B4288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365FE3-1570-47E0-A59B-B545A95C25F8}">
  <ds:schemaRefs>
    <ds:schemaRef ds:uri="http://schemas.microsoft.com/office/2006/metadata/properties"/>
    <ds:schemaRef ds:uri="http://schemas.microsoft.com/office/infopath/2007/PartnerControls"/>
    <ds:schemaRef ds:uri="5f926064-a17e-410a-9ad1-35aa2bbd85b9"/>
    <ds:schemaRef ds:uri="285d2c9b-062d-46e8-8ee7-df0d4b5b1d5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11 - SO 11 – REKONŠTRUKCI...</vt:lpstr>
      <vt:lpstr>12 - SO 12 – ÚPRAVY V ROZ...</vt:lpstr>
      <vt:lpstr>13 - SO 13 – ÚPRAVY KÁBLO...</vt:lpstr>
      <vt:lpstr>'11 - SO 11 – REKONŠTRUKCI...'!Názvy_tlače</vt:lpstr>
      <vt:lpstr>'12 - SO 12 – ÚPRAVY V ROZ...'!Názvy_tlače</vt:lpstr>
      <vt:lpstr>'13 - SO 13 – ÚPRAVY KÁBLO...'!Názvy_tlače</vt:lpstr>
      <vt:lpstr>'Rekapitulácia stavby'!Názvy_tlače</vt:lpstr>
      <vt:lpstr>'11 - SO 11 – REKONŠTRUKCI...'!Oblasť_tlače</vt:lpstr>
      <vt:lpstr>'12 - SO 12 – ÚPRAVY V ROZ...'!Oblasť_tlače</vt:lpstr>
      <vt:lpstr>'13 - SO 13 – ÚPRAVY KÁBLO...'!Oblasť_tlače</vt:lpstr>
      <vt:lpstr>'Rekapitulácia stavby'!Oblasť_tlače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DESKTOP-03MPMED\Pc</dc:creator>
  <cp:keywords/>
  <dc:description/>
  <cp:lastModifiedBy>Mišutka Andrej ZA</cp:lastModifiedBy>
  <cp:revision/>
  <dcterms:created xsi:type="dcterms:W3CDTF">2022-04-13T14:09:50Z</dcterms:created>
  <dcterms:modified xsi:type="dcterms:W3CDTF">2023-09-12T10:59:55Z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0x0101008D50F62622C02246BDC583ED2223FE18</vt:lpwstr>
  </property>
  <property fmtid="{D5CDD505-2E9C-101B-9397-08002B2CF9AE}" pid="3" name="MSIP_Label_c2332907-a3a7-49f7-8c30-bde89ea6dd47_Enabled">
    <vt:lpwstr>true</vt:lpwstr>
  </property>
  <property fmtid="{D5CDD505-2E9C-101B-9397-08002B2CF9AE}" pid="4" name="MSIP_Label_c2332907-a3a7-49f7-8c30-bde89ea6dd47_SetDate">
    <vt:lpwstr>2023-08-30T07:27:06Z</vt:lpwstr>
  </property>
  <property fmtid="{D5CDD505-2E9C-101B-9397-08002B2CF9AE}" pid="5" name="MSIP_Label_c2332907-a3a7-49f7-8c30-bde89ea6dd47_Method">
    <vt:lpwstr>Standard</vt:lpwstr>
  </property>
  <property fmtid="{D5CDD505-2E9C-101B-9397-08002B2CF9AE}" pid="6" name="MSIP_Label_c2332907-a3a7-49f7-8c30-bde89ea6dd47_Name">
    <vt:lpwstr>Internal</vt:lpwstr>
  </property>
  <property fmtid="{D5CDD505-2E9C-101B-9397-08002B2CF9AE}" pid="7" name="MSIP_Label_c2332907-a3a7-49f7-8c30-bde89ea6dd47_SiteId">
    <vt:lpwstr>8bc7db32-66af-4cdd-bbb3-d46538596776</vt:lpwstr>
  </property>
  <property fmtid="{D5CDD505-2E9C-101B-9397-08002B2CF9AE}" pid="8" name="MSIP_Label_c2332907-a3a7-49f7-8c30-bde89ea6dd47_ActionId">
    <vt:lpwstr>566050e2-2a65-4e30-a620-77da9288c9d1</vt:lpwstr>
  </property>
  <property fmtid="{D5CDD505-2E9C-101B-9397-08002B2CF9AE}" pid="9" name="MSIP_Label_c2332907-a3a7-49f7-8c30-bde89ea6dd47_ContentBits">
    <vt:lpwstr>0</vt:lpwstr>
  </property>
  <property fmtid="{D5CDD505-2E9C-101B-9397-08002B2CF9AE}" pid="10" name="MediaServiceImageTags">
    <vt:lpwstr/>
  </property>
</Properties>
</file>